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445" activeTab="2"/>
  </bookViews>
  <sheets>
    <sheet name="中小學教師" sheetId="1" r:id="rId1"/>
    <sheet name="Sheet1" sheetId="2" r:id="rId2"/>
    <sheet name="中小學教師 (2)" sheetId="3" r:id="rId3"/>
  </sheets>
  <definedNames/>
  <calcPr fullCalcOnLoad="1"/>
</workbook>
</file>

<file path=xl/sharedStrings.xml><?xml version="1.0" encoding="utf-8"?>
<sst xmlns="http://schemas.openxmlformats.org/spreadsheetml/2006/main" count="126" uniqueCount="70">
  <si>
    <t>85年8月</t>
  </si>
  <si>
    <t>86年8月</t>
  </si>
  <si>
    <t>87年8月</t>
  </si>
  <si>
    <t>88年8月</t>
  </si>
  <si>
    <t>89年8月</t>
  </si>
  <si>
    <t>90年8月</t>
  </si>
  <si>
    <t>91年8月</t>
  </si>
  <si>
    <t>92年8月</t>
  </si>
  <si>
    <t>93年8月</t>
  </si>
  <si>
    <t>95年8月</t>
  </si>
  <si>
    <t>96年8月</t>
  </si>
  <si>
    <t>97年8月</t>
  </si>
  <si>
    <t>98年8月</t>
  </si>
  <si>
    <t>99年8月</t>
  </si>
  <si>
    <t>100年8月</t>
  </si>
  <si>
    <t>101年8月</t>
  </si>
  <si>
    <t>102年8月</t>
  </si>
  <si>
    <t>103年8月</t>
  </si>
  <si>
    <t>104年8月</t>
  </si>
  <si>
    <t>105年8月</t>
  </si>
  <si>
    <t>106年8月</t>
  </si>
  <si>
    <t>107年8月</t>
  </si>
  <si>
    <t>108年8月</t>
  </si>
  <si>
    <t>109年8月</t>
  </si>
  <si>
    <t>110年8月</t>
  </si>
  <si>
    <t>111年8月</t>
  </si>
  <si>
    <t>112年8月</t>
  </si>
  <si>
    <t>113年8月</t>
  </si>
  <si>
    <t>中小學教師31年年資</t>
  </si>
  <si>
    <t>本薪(625)</t>
  </si>
  <si>
    <t>現職人員待遇(學術研究費25,570)</t>
  </si>
  <si>
    <t>退休日期</t>
  </si>
  <si>
    <r>
      <t>94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8</t>
    </r>
    <r>
      <rPr>
        <sz val="9"/>
        <rFont val="細明體"/>
        <family val="3"/>
      </rPr>
      <t>月</t>
    </r>
  </si>
  <si>
    <r>
      <t>114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8</t>
    </r>
    <r>
      <rPr>
        <sz val="9"/>
        <rFont val="細明體"/>
        <family val="3"/>
      </rPr>
      <t>月</t>
    </r>
  </si>
  <si>
    <t>核定年資</t>
  </si>
  <si>
    <t>舊制年資</t>
  </si>
  <si>
    <t>新制年資</t>
  </si>
  <si>
    <t>每月舊制年資退休金</t>
  </si>
  <si>
    <t>實際金額</t>
  </si>
  <si>
    <r>
      <t>第</t>
    </r>
    <r>
      <rPr>
        <sz val="10"/>
        <rFont val="Times New Roman"/>
        <family val="1"/>
      </rPr>
      <t>21</t>
    </r>
    <r>
      <rPr>
        <sz val="10"/>
        <rFont val="新細明體"/>
        <family val="1"/>
      </rPr>
      <t>條之</t>
    </r>
    <r>
      <rPr>
        <sz val="10"/>
        <rFont val="Times New Roman"/>
        <family val="1"/>
      </rPr>
      <t>1</t>
    </r>
    <r>
      <rPr>
        <sz val="10"/>
        <rFont val="新細明體"/>
        <family val="1"/>
      </rPr>
      <t>第</t>
    </r>
    <r>
      <rPr>
        <sz val="10"/>
        <rFont val="Times New Roman"/>
        <family val="1"/>
      </rPr>
      <t>5</t>
    </r>
    <r>
      <rPr>
        <sz val="10"/>
        <rFont val="新細明體"/>
        <family val="1"/>
      </rPr>
      <t>項月補償金</t>
    </r>
  </si>
  <si>
    <t>所得替代率</t>
  </si>
  <si>
    <t>每月新制年資退休金</t>
  </si>
  <si>
    <t>每月公保養老給付優惠存款利息</t>
  </si>
  <si>
    <t>每月所得合計數額</t>
  </si>
  <si>
    <t>不含公保養老給付優惠存款之所得替代率</t>
  </si>
  <si>
    <t>備註：本表經費估算係依85年至93年退休教育人員之平均年資31年，並依中小學教師退休最高年功薪625元試算。</t>
  </si>
  <si>
    <t>　　　</t>
  </si>
  <si>
    <t>公保養老給付可存優惠最高月數</t>
  </si>
  <si>
    <t>第七部分中小學退休所得替率試算表</t>
  </si>
  <si>
    <t>第七部分中小學退休所得替率試算表</t>
  </si>
  <si>
    <t>　　　</t>
  </si>
  <si>
    <t>中小學教師31年年資</t>
  </si>
  <si>
    <t>本薪(625)</t>
  </si>
  <si>
    <t>現職人員待遇(學術研究費25,570)</t>
  </si>
  <si>
    <t>退休日期</t>
  </si>
  <si>
    <r>
      <t>94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8</t>
    </r>
    <r>
      <rPr>
        <sz val="9"/>
        <rFont val="細明體"/>
        <family val="3"/>
      </rPr>
      <t>月</t>
    </r>
  </si>
  <si>
    <r>
      <t>114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8</t>
    </r>
    <r>
      <rPr>
        <sz val="9"/>
        <rFont val="細明體"/>
        <family val="3"/>
      </rPr>
      <t>月</t>
    </r>
  </si>
  <si>
    <t>核定年資</t>
  </si>
  <si>
    <t>舊制年資</t>
  </si>
  <si>
    <t>新制年資</t>
  </si>
  <si>
    <t>公保養老給付可存優惠最高月數</t>
  </si>
  <si>
    <t>每月舊制年資退休金</t>
  </si>
  <si>
    <t>實際金額</t>
  </si>
  <si>
    <r>
      <t>第</t>
    </r>
    <r>
      <rPr>
        <sz val="10"/>
        <rFont val="Times New Roman"/>
        <family val="1"/>
      </rPr>
      <t>21</t>
    </r>
    <r>
      <rPr>
        <sz val="10"/>
        <rFont val="新細明體"/>
        <family val="1"/>
      </rPr>
      <t>條之</t>
    </r>
    <r>
      <rPr>
        <sz val="10"/>
        <rFont val="Times New Roman"/>
        <family val="1"/>
      </rPr>
      <t>1</t>
    </r>
    <r>
      <rPr>
        <sz val="10"/>
        <rFont val="新細明體"/>
        <family val="1"/>
      </rPr>
      <t>第</t>
    </r>
    <r>
      <rPr>
        <sz val="10"/>
        <rFont val="Times New Roman"/>
        <family val="1"/>
      </rPr>
      <t>5</t>
    </r>
    <r>
      <rPr>
        <sz val="10"/>
        <rFont val="新細明體"/>
        <family val="1"/>
      </rPr>
      <t>項月補償金</t>
    </r>
  </si>
  <si>
    <t>所得替代率</t>
  </si>
  <si>
    <t>每月新制年資退休金</t>
  </si>
  <si>
    <t>每月公保養老給付優惠存款利息</t>
  </si>
  <si>
    <t>每月所得合計數額</t>
  </si>
  <si>
    <t>不含公保養老給付優惠存款之所得替代率</t>
  </si>
  <si>
    <t>備註：本表經費估算係依85年至93年退休教育人員之平均年資31年，並依中小學教師退休最高年功薪625元試算。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</si>
</sst>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.0%"/>
    <numFmt numFmtId="179" formatCode="_-* #,##0.000_-;\-* #,##0.000_-;_-* &quot;-&quot;??_-;_-@_-"/>
    <numFmt numFmtId="180" formatCode="_-* #,##0.0_-;\-* #,##0.0_-;_-* &quot;-&quot;?_-;_-@_-"/>
    <numFmt numFmtId="181" formatCode="#,##0_);[Red]\(#,##0\)"/>
    <numFmt numFmtId="182" formatCode="0.000000000000000%"/>
    <numFmt numFmtId="183" formatCode="#,##0_ "/>
    <numFmt numFmtId="184" formatCode="#,##0.00_ "/>
    <numFmt numFmtId="185" formatCode="000"/>
    <numFmt numFmtId="186" formatCode="#,##0.00_);[Red]\(#,##0.00\)"/>
    <numFmt numFmtId="187" formatCode="#,##0.0000000000000_);[Red]\(#,##0.0000000000000\)"/>
    <numFmt numFmtId="188" formatCode="0_);[Red]\(0\)"/>
    <numFmt numFmtId="189" formatCode="0.0_);[Red]\(0.0\)"/>
    <numFmt numFmtId="190" formatCode="0.00_);[Red]\(0.00\)"/>
    <numFmt numFmtId="191" formatCode="#,##0.00000000000000_);[Red]\(#,##0.00000000000000\)"/>
    <numFmt numFmtId="192" formatCode="0.000_);[Red]\(0.000\)"/>
    <numFmt numFmtId="193" formatCode="0.0000_);[Red]\(0.0000\)"/>
    <numFmt numFmtId="194" formatCode="0_ "/>
    <numFmt numFmtId="195" formatCode="#,##0.000000000000000_);[Red]\(#,##0.000000000000000\)"/>
  </numFmts>
  <fonts count="15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0"/>
      <name val="新細明體"/>
      <family val="1"/>
    </font>
    <font>
      <sz val="10"/>
      <name val="新細明體"/>
      <family val="1"/>
    </font>
    <font>
      <sz val="9"/>
      <name val="細明體"/>
      <family val="3"/>
    </font>
    <font>
      <sz val="9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sz val="7"/>
      <name val="Times New Roman"/>
      <family val="1"/>
    </font>
    <font>
      <sz val="10"/>
      <name val="Times New Roman"/>
      <family val="1"/>
    </font>
    <font>
      <b/>
      <sz val="7"/>
      <name val="新細明體"/>
      <family val="1"/>
    </font>
    <font>
      <sz val="8"/>
      <color indexed="10"/>
      <name val="新細明體"/>
      <family val="1"/>
    </font>
    <font>
      <sz val="7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81" fontId="7" fillId="0" borderId="3" xfId="0" applyNumberFormat="1" applyFont="1" applyBorder="1" applyAlignment="1">
      <alignment horizontal="center" vertical="center" wrapText="1"/>
    </xf>
    <xf numFmtId="181" fontId="7" fillId="0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81" fontId="10" fillId="0" borderId="3" xfId="15" applyNumberFormat="1" applyFont="1" applyBorder="1" applyAlignment="1">
      <alignment horizontal="center" vertical="center"/>
    </xf>
    <xf numFmtId="181" fontId="10" fillId="0" borderId="3" xfId="0" applyNumberFormat="1" applyFont="1" applyBorder="1" applyAlignment="1">
      <alignment horizontal="center" vertical="center" wrapText="1"/>
    </xf>
    <xf numFmtId="181" fontId="3" fillId="0" borderId="3" xfId="15" applyNumberFormat="1" applyFont="1" applyBorder="1" applyAlignment="1">
      <alignment horizontal="center" vertical="center"/>
    </xf>
    <xf numFmtId="181" fontId="3" fillId="0" borderId="4" xfId="15" applyNumberFormat="1" applyFont="1" applyBorder="1" applyAlignment="1">
      <alignment horizontal="center" vertical="center"/>
    </xf>
    <xf numFmtId="10" fontId="9" fillId="0" borderId="3" xfId="18" applyNumberFormat="1" applyFont="1" applyBorder="1" applyAlignment="1">
      <alignment horizontal="center" vertical="center"/>
    </xf>
    <xf numFmtId="10" fontId="9" fillId="0" borderId="4" xfId="18" applyNumberFormat="1" applyFont="1" applyBorder="1" applyAlignment="1">
      <alignment horizontal="center" vertical="center"/>
    </xf>
    <xf numFmtId="181" fontId="9" fillId="0" borderId="3" xfId="15" applyNumberFormat="1" applyFont="1" applyBorder="1" applyAlignment="1">
      <alignment horizontal="center" vertical="center"/>
    </xf>
    <xf numFmtId="181" fontId="9" fillId="0" borderId="4" xfId="15" applyNumberFormat="1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10" fontId="12" fillId="2" borderId="3" xfId="0" applyNumberFormat="1" applyFont="1" applyFill="1" applyBorder="1" applyAlignment="1">
      <alignment horizontal="center" vertical="center"/>
    </xf>
    <xf numFmtId="10" fontId="12" fillId="2" borderId="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0" fontId="12" fillId="2" borderId="5" xfId="0" applyNumberFormat="1" applyFont="1" applyFill="1" applyBorder="1" applyAlignment="1">
      <alignment horizontal="center" vertical="center"/>
    </xf>
    <xf numFmtId="10" fontId="12" fillId="2" borderId="6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0" fontId="12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0" fontId="13" fillId="0" borderId="4" xfId="18" applyNumberFormat="1" applyFont="1" applyBorder="1" applyAlignment="1">
      <alignment horizontal="center" vertical="center"/>
    </xf>
    <xf numFmtId="181" fontId="14" fillId="0" borderId="4" xfId="0" applyNumberFormat="1" applyFont="1" applyBorder="1" applyAlignment="1">
      <alignment horizontal="center" vertical="center" wrapText="1"/>
    </xf>
    <xf numFmtId="181" fontId="14" fillId="0" borderId="4" xfId="15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7" fontId="8" fillId="0" borderId="3" xfId="15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textRotation="90" wrapText="1"/>
    </xf>
    <xf numFmtId="0" fontId="4" fillId="0" borderId="9" xfId="0" applyFont="1" applyFill="1" applyBorder="1" applyAlignment="1">
      <alignment horizontal="center" vertical="center" textRotation="90" wrapText="1"/>
    </xf>
    <xf numFmtId="177" fontId="8" fillId="0" borderId="3" xfId="15" applyNumberFormat="1" applyFont="1" applyFill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181" fontId="7" fillId="0" borderId="3" xfId="0" applyNumberFormat="1" applyFont="1" applyBorder="1" applyAlignment="1">
      <alignment horizontal="center" vertical="center" textRotation="90" wrapText="1"/>
    </xf>
    <xf numFmtId="181" fontId="7" fillId="0" borderId="4" xfId="0" applyNumberFormat="1" applyFont="1" applyFill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181" fontId="10" fillId="0" borderId="3" xfId="15" applyNumberFormat="1" applyFont="1" applyBorder="1" applyAlignment="1">
      <alignment horizontal="center" vertical="center" textRotation="90"/>
    </xf>
    <xf numFmtId="181" fontId="10" fillId="0" borderId="3" xfId="0" applyNumberFormat="1" applyFont="1" applyBorder="1" applyAlignment="1">
      <alignment horizontal="center" vertical="center" textRotation="90" wrapText="1"/>
    </xf>
    <xf numFmtId="181" fontId="14" fillId="0" borderId="4" xfId="0" applyNumberFormat="1" applyFont="1" applyBorder="1" applyAlignment="1">
      <alignment horizontal="center" vertical="center" textRotation="90" wrapText="1"/>
    </xf>
    <xf numFmtId="181" fontId="3" fillId="0" borderId="3" xfId="15" applyNumberFormat="1" applyFont="1" applyBorder="1" applyAlignment="1">
      <alignment horizontal="center" vertical="center" textRotation="90"/>
    </xf>
    <xf numFmtId="181" fontId="3" fillId="0" borderId="4" xfId="15" applyNumberFormat="1" applyFont="1" applyBorder="1" applyAlignment="1">
      <alignment horizontal="center" vertical="center" textRotation="90"/>
    </xf>
    <xf numFmtId="10" fontId="9" fillId="0" borderId="3" xfId="18" applyNumberFormat="1" applyFont="1" applyBorder="1" applyAlignment="1">
      <alignment horizontal="center" vertical="center" textRotation="90"/>
    </xf>
    <xf numFmtId="10" fontId="9" fillId="0" borderId="4" xfId="18" applyNumberFormat="1" applyFont="1" applyBorder="1" applyAlignment="1">
      <alignment horizontal="center" vertical="center" textRotation="90"/>
    </xf>
    <xf numFmtId="181" fontId="14" fillId="0" borderId="4" xfId="15" applyNumberFormat="1" applyFont="1" applyBorder="1" applyAlignment="1">
      <alignment horizontal="center" vertical="center" textRotation="90"/>
    </xf>
    <xf numFmtId="10" fontId="13" fillId="0" borderId="4" xfId="18" applyNumberFormat="1" applyFont="1" applyBorder="1" applyAlignment="1">
      <alignment horizontal="center" vertical="center" textRotation="90"/>
    </xf>
    <xf numFmtId="181" fontId="9" fillId="0" borderId="3" xfId="15" applyNumberFormat="1" applyFont="1" applyBorder="1" applyAlignment="1">
      <alignment horizontal="center" vertical="center" textRotation="90"/>
    </xf>
    <xf numFmtId="181" fontId="9" fillId="0" borderId="4" xfId="15" applyNumberFormat="1" applyFont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 textRotation="90" wrapText="1"/>
    </xf>
    <xf numFmtId="10" fontId="12" fillId="2" borderId="3" xfId="0" applyNumberFormat="1" applyFont="1" applyFill="1" applyBorder="1" applyAlignment="1">
      <alignment horizontal="center" vertical="center" textRotation="90"/>
    </xf>
    <xf numFmtId="10" fontId="12" fillId="2" borderId="4" xfId="0" applyNumberFormat="1" applyFont="1" applyFill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/>
    </xf>
    <xf numFmtId="10" fontId="12" fillId="2" borderId="5" xfId="0" applyNumberFormat="1" applyFont="1" applyFill="1" applyBorder="1" applyAlignment="1">
      <alignment horizontal="center" vertical="center" textRotation="90"/>
    </xf>
    <xf numFmtId="10" fontId="12" fillId="2" borderId="6" xfId="0" applyNumberFormat="1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177" fontId="8" fillId="0" borderId="15" xfId="15" applyNumberFormat="1" applyFont="1" applyFill="1" applyBorder="1" applyAlignment="1">
      <alignment horizontal="center" vertical="center"/>
    </xf>
    <xf numFmtId="177" fontId="8" fillId="0" borderId="0" xfId="15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5"/>
  <sheetViews>
    <sheetView workbookViewId="0" topLeftCell="A1">
      <selection activeCell="E1" sqref="E1"/>
    </sheetView>
  </sheetViews>
  <sheetFormatPr defaultColWidth="9.00390625" defaultRowHeight="16.5"/>
  <cols>
    <col min="1" max="1" width="5.00390625" style="28" bestFit="1" customWidth="1"/>
    <col min="2" max="2" width="6.50390625" style="28" customWidth="1"/>
    <col min="3" max="3" width="6.625" style="28" customWidth="1"/>
    <col min="4" max="4" width="9.25390625" style="5" customWidth="1"/>
    <col min="5" max="5" width="10.375" style="9" customWidth="1"/>
    <col min="6" max="15" width="5.125" style="29" hidden="1" customWidth="1"/>
    <col min="16" max="16" width="6.625" style="29" customWidth="1"/>
    <col min="17" max="17" width="8.125" style="29" customWidth="1"/>
    <col min="18" max="18" width="8.25390625" style="29" customWidth="1"/>
    <col min="19" max="19" width="7.625" style="29" customWidth="1"/>
    <col min="20" max="20" width="6.50390625" style="29" customWidth="1"/>
    <col min="21" max="21" width="7.125" style="29" customWidth="1"/>
    <col min="22" max="22" width="7.00390625" style="29" customWidth="1"/>
    <col min="23" max="23" width="7.75390625" style="29" customWidth="1"/>
    <col min="24" max="25" width="6.50390625" style="29" customWidth="1"/>
    <col min="26" max="26" width="7.375" style="29" customWidth="1"/>
    <col min="27" max="27" width="6.625" style="29" customWidth="1"/>
    <col min="28" max="28" width="8.375" style="29" customWidth="1"/>
    <col min="29" max="29" width="9.875" style="29" customWidth="1"/>
    <col min="30" max="30" width="7.375" style="29" customWidth="1"/>
    <col min="31" max="31" width="8.50390625" style="29" customWidth="1"/>
    <col min="32" max="33" width="6.625" style="29" customWidth="1"/>
    <col min="34" max="35" width="5.125" style="29" customWidth="1"/>
    <col min="36" max="36" width="12.25390625" style="9" bestFit="1" customWidth="1"/>
    <col min="37" max="16384" width="8.75390625" style="9" customWidth="1"/>
  </cols>
  <sheetData>
    <row r="1" s="5" customFormat="1" ht="90" customHeight="1" thickBot="1">
      <c r="E1" s="5" t="s">
        <v>48</v>
      </c>
    </row>
    <row r="2" ht="27" customHeight="1" hidden="1" thickBot="1"/>
    <row r="3" ht="27" customHeight="1" hidden="1" thickBot="1"/>
    <row r="4" ht="37.5" customHeight="1" hidden="1" thickBot="1"/>
    <row r="5" ht="27" customHeight="1" hidden="1" thickBot="1"/>
    <row r="6" ht="27" customHeight="1" hidden="1" thickBot="1"/>
    <row r="7" ht="25.5" customHeight="1" hidden="1" thickBot="1"/>
    <row r="8" ht="27" customHeight="1" hidden="1" thickBot="1"/>
    <row r="9" ht="27" customHeight="1" hidden="1" thickBot="1"/>
    <row r="10" ht="27" customHeight="1" hidden="1" thickBot="1"/>
    <row r="11" ht="27" customHeight="1" hidden="1" thickBot="1"/>
    <row r="12" ht="27" customHeight="1" hidden="1" thickBot="1"/>
    <row r="13" s="22" customFormat="1" ht="27" customHeight="1" hidden="1" thickBot="1"/>
    <row r="14" s="22" customFormat="1" ht="0.75" customHeight="1" hidden="1" thickBot="1"/>
    <row r="15" s="22" customFormat="1" ht="28.5" customHeight="1" hidden="1" thickBot="1"/>
    <row r="16" ht="17.25" hidden="1" thickBot="1"/>
    <row r="17" ht="17.25" hidden="1" thickBot="1"/>
    <row r="18" ht="17.25" hidden="1" thickBot="1">
      <c r="A18" t="s">
        <v>46</v>
      </c>
    </row>
    <row r="19" spans="1:35" ht="71.25">
      <c r="A19" s="37" t="s">
        <v>28</v>
      </c>
      <c r="B19" s="1" t="s">
        <v>29</v>
      </c>
      <c r="C19" s="1" t="s">
        <v>30</v>
      </c>
      <c r="D19" s="35" t="s">
        <v>31</v>
      </c>
      <c r="E19" s="35"/>
      <c r="F19" s="2" t="s">
        <v>0</v>
      </c>
      <c r="G19" s="2" t="s">
        <v>1</v>
      </c>
      <c r="H19" s="2" t="s">
        <v>2</v>
      </c>
      <c r="I19" s="2" t="s">
        <v>3</v>
      </c>
      <c r="J19" s="2" t="s">
        <v>4</v>
      </c>
      <c r="K19" s="2" t="s">
        <v>5</v>
      </c>
      <c r="L19" s="2" t="s">
        <v>6</v>
      </c>
      <c r="M19" s="2" t="s">
        <v>7</v>
      </c>
      <c r="N19" s="2" t="s">
        <v>8</v>
      </c>
      <c r="O19" s="3" t="s">
        <v>32</v>
      </c>
      <c r="P19" s="3" t="s">
        <v>9</v>
      </c>
      <c r="Q19" s="3" t="s">
        <v>10</v>
      </c>
      <c r="R19" s="3" t="s">
        <v>11</v>
      </c>
      <c r="S19" s="3" t="s">
        <v>12</v>
      </c>
      <c r="T19" s="3" t="s">
        <v>13</v>
      </c>
      <c r="U19" s="3" t="s">
        <v>14</v>
      </c>
      <c r="V19" s="3" t="s">
        <v>15</v>
      </c>
      <c r="W19" s="3" t="s">
        <v>16</v>
      </c>
      <c r="X19" s="3" t="s">
        <v>17</v>
      </c>
      <c r="Y19" s="3" t="s">
        <v>18</v>
      </c>
      <c r="Z19" s="3" t="s">
        <v>19</v>
      </c>
      <c r="AA19" s="3" t="s">
        <v>20</v>
      </c>
      <c r="AB19" s="3" t="s">
        <v>21</v>
      </c>
      <c r="AC19" s="3" t="s">
        <v>22</v>
      </c>
      <c r="AD19" s="3" t="s">
        <v>23</v>
      </c>
      <c r="AE19" s="3" t="s">
        <v>24</v>
      </c>
      <c r="AF19" s="3" t="s">
        <v>25</v>
      </c>
      <c r="AG19" s="3" t="s">
        <v>26</v>
      </c>
      <c r="AH19" s="3" t="s">
        <v>27</v>
      </c>
      <c r="AI19" s="4" t="s">
        <v>33</v>
      </c>
    </row>
    <row r="20" spans="1:35" ht="16.5">
      <c r="A20" s="38"/>
      <c r="B20" s="39">
        <v>45665</v>
      </c>
      <c r="C20" s="39">
        <v>71235</v>
      </c>
      <c r="D20" s="36" t="s">
        <v>34</v>
      </c>
      <c r="E20" s="6" t="s">
        <v>35</v>
      </c>
      <c r="F20" s="7">
        <v>30</v>
      </c>
      <c r="G20" s="7">
        <v>29</v>
      </c>
      <c r="H20" s="7">
        <v>28</v>
      </c>
      <c r="I20" s="7">
        <v>27</v>
      </c>
      <c r="J20" s="7">
        <v>26</v>
      </c>
      <c r="K20" s="7">
        <v>25</v>
      </c>
      <c r="L20" s="7">
        <v>24</v>
      </c>
      <c r="M20" s="7">
        <v>23</v>
      </c>
      <c r="N20" s="7">
        <v>22</v>
      </c>
      <c r="O20" s="7">
        <v>21</v>
      </c>
      <c r="P20" s="7">
        <v>20</v>
      </c>
      <c r="Q20" s="7">
        <v>19</v>
      </c>
      <c r="R20" s="7">
        <v>18</v>
      </c>
      <c r="S20" s="7">
        <v>17</v>
      </c>
      <c r="T20" s="7">
        <v>16</v>
      </c>
      <c r="U20" s="7">
        <v>15</v>
      </c>
      <c r="V20" s="7">
        <v>14</v>
      </c>
      <c r="W20" s="7">
        <v>13</v>
      </c>
      <c r="X20" s="7">
        <v>12</v>
      </c>
      <c r="Y20" s="7">
        <v>11</v>
      </c>
      <c r="Z20" s="7">
        <v>10</v>
      </c>
      <c r="AA20" s="7">
        <v>9</v>
      </c>
      <c r="AB20" s="7">
        <v>8</v>
      </c>
      <c r="AC20" s="7">
        <v>7</v>
      </c>
      <c r="AD20" s="7">
        <v>6</v>
      </c>
      <c r="AE20" s="7">
        <v>5</v>
      </c>
      <c r="AF20" s="7">
        <v>4</v>
      </c>
      <c r="AG20" s="7">
        <v>3</v>
      </c>
      <c r="AH20" s="7">
        <v>2</v>
      </c>
      <c r="AI20" s="8">
        <v>1</v>
      </c>
    </row>
    <row r="21" spans="1:35" ht="16.5">
      <c r="A21" s="38"/>
      <c r="B21" s="40"/>
      <c r="C21" s="40"/>
      <c r="D21" s="36"/>
      <c r="E21" s="6" t="s">
        <v>36</v>
      </c>
      <c r="F21" s="7">
        <v>1</v>
      </c>
      <c r="G21" s="7">
        <v>2</v>
      </c>
      <c r="H21" s="7">
        <v>3</v>
      </c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P21" s="7">
        <v>11</v>
      </c>
      <c r="Q21" s="7">
        <v>12</v>
      </c>
      <c r="R21" s="7">
        <v>13</v>
      </c>
      <c r="S21" s="7">
        <v>14</v>
      </c>
      <c r="T21" s="7">
        <v>15</v>
      </c>
      <c r="U21" s="7">
        <v>16</v>
      </c>
      <c r="V21" s="7">
        <v>17</v>
      </c>
      <c r="W21" s="7">
        <v>18</v>
      </c>
      <c r="X21" s="7">
        <v>19</v>
      </c>
      <c r="Y21" s="7">
        <v>20</v>
      </c>
      <c r="Z21" s="7">
        <v>21</v>
      </c>
      <c r="AA21" s="7">
        <v>22</v>
      </c>
      <c r="AB21" s="7">
        <v>23</v>
      </c>
      <c r="AC21" s="7">
        <v>24</v>
      </c>
      <c r="AD21" s="7">
        <v>25</v>
      </c>
      <c r="AE21" s="7">
        <v>26</v>
      </c>
      <c r="AF21" s="7">
        <v>27</v>
      </c>
      <c r="AG21" s="7">
        <v>28</v>
      </c>
      <c r="AH21" s="7">
        <v>29</v>
      </c>
      <c r="AI21" s="8">
        <v>30</v>
      </c>
    </row>
    <row r="22" spans="1:35" ht="42.75">
      <c r="A22" s="38"/>
      <c r="B22" s="40"/>
      <c r="C22" s="40"/>
      <c r="D22" s="36"/>
      <c r="E22" s="6" t="s">
        <v>47</v>
      </c>
      <c r="F22" s="7">
        <v>36</v>
      </c>
      <c r="G22" s="7">
        <v>36</v>
      </c>
      <c r="H22" s="7">
        <v>36</v>
      </c>
      <c r="I22" s="7">
        <v>36</v>
      </c>
      <c r="J22" s="7">
        <v>36</v>
      </c>
      <c r="K22" s="7">
        <v>36</v>
      </c>
      <c r="L22" s="7">
        <v>36</v>
      </c>
      <c r="M22" s="7">
        <v>36</v>
      </c>
      <c r="N22" s="7">
        <v>36</v>
      </c>
      <c r="O22" s="7">
        <v>36</v>
      </c>
      <c r="P22" s="7">
        <v>36</v>
      </c>
      <c r="Q22" s="7">
        <v>35</v>
      </c>
      <c r="R22" s="7">
        <v>34</v>
      </c>
      <c r="S22" s="7">
        <v>33</v>
      </c>
      <c r="T22" s="7">
        <v>32</v>
      </c>
      <c r="U22" s="7">
        <v>31</v>
      </c>
      <c r="V22" s="7">
        <v>30</v>
      </c>
      <c r="W22" s="7">
        <v>29</v>
      </c>
      <c r="X22" s="7">
        <v>28</v>
      </c>
      <c r="Y22" s="7">
        <v>27</v>
      </c>
      <c r="Z22" s="7">
        <v>26</v>
      </c>
      <c r="AA22" s="7">
        <v>24</v>
      </c>
      <c r="AB22" s="7">
        <v>22</v>
      </c>
      <c r="AC22" s="7">
        <v>20</v>
      </c>
      <c r="AD22" s="7">
        <v>18</v>
      </c>
      <c r="AE22" s="7">
        <v>16</v>
      </c>
      <c r="AF22" s="7">
        <v>13</v>
      </c>
      <c r="AG22" s="7">
        <v>10</v>
      </c>
      <c r="AH22" s="7">
        <v>7</v>
      </c>
      <c r="AI22" s="8">
        <v>4</v>
      </c>
    </row>
    <row r="23" spans="1:35" ht="16.5">
      <c r="A23" s="38"/>
      <c r="B23" s="40"/>
      <c r="C23" s="40"/>
      <c r="D23" s="36" t="s">
        <v>37</v>
      </c>
      <c r="E23" s="10" t="s">
        <v>38</v>
      </c>
      <c r="F23" s="11">
        <f aca="true" t="shared" si="0" ref="F23:U23">(F20+60)%*$B$20+930</f>
        <v>42028.5</v>
      </c>
      <c r="G23" s="11">
        <f t="shared" si="0"/>
        <v>41571.85</v>
      </c>
      <c r="H23" s="11">
        <f t="shared" si="0"/>
        <v>41115.2</v>
      </c>
      <c r="I23" s="11">
        <f t="shared" si="0"/>
        <v>40658.55</v>
      </c>
      <c r="J23" s="11">
        <f t="shared" si="0"/>
        <v>40201.9</v>
      </c>
      <c r="K23" s="11">
        <f t="shared" si="0"/>
        <v>39745.25</v>
      </c>
      <c r="L23" s="11">
        <f t="shared" si="0"/>
        <v>39288.6</v>
      </c>
      <c r="M23" s="11">
        <f t="shared" si="0"/>
        <v>38831.95</v>
      </c>
      <c r="N23" s="11">
        <f t="shared" si="0"/>
        <v>38375.299999999996</v>
      </c>
      <c r="O23" s="11">
        <f t="shared" si="0"/>
        <v>37918.65</v>
      </c>
      <c r="P23" s="11">
        <f t="shared" si="0"/>
        <v>37462</v>
      </c>
      <c r="Q23" s="11">
        <f t="shared" si="0"/>
        <v>37005.35</v>
      </c>
      <c r="R23" s="11">
        <f t="shared" si="0"/>
        <v>36548.700000000004</v>
      </c>
      <c r="S23" s="11">
        <f t="shared" si="0"/>
        <v>36092.05</v>
      </c>
      <c r="T23" s="11">
        <f t="shared" si="0"/>
        <v>35635.4</v>
      </c>
      <c r="U23" s="11">
        <f t="shared" si="0"/>
        <v>35178.75</v>
      </c>
      <c r="V23" s="12">
        <f aca="true" t="shared" si="1" ref="V23:AI23">$B$20*V20*5%+930</f>
        <v>32895.5</v>
      </c>
      <c r="W23" s="12">
        <f t="shared" si="1"/>
        <v>30612.25</v>
      </c>
      <c r="X23" s="12">
        <f t="shared" si="1"/>
        <v>28329</v>
      </c>
      <c r="Y23" s="12">
        <f t="shared" si="1"/>
        <v>26045.75</v>
      </c>
      <c r="Z23" s="12">
        <f t="shared" si="1"/>
        <v>23762.5</v>
      </c>
      <c r="AA23" s="12">
        <f t="shared" si="1"/>
        <v>21479.25</v>
      </c>
      <c r="AB23" s="12">
        <f t="shared" si="1"/>
        <v>19196</v>
      </c>
      <c r="AC23" s="12">
        <f t="shared" si="1"/>
        <v>16912.75</v>
      </c>
      <c r="AD23" s="12">
        <f t="shared" si="1"/>
        <v>14629.5</v>
      </c>
      <c r="AE23" s="12">
        <f t="shared" si="1"/>
        <v>12346.25</v>
      </c>
      <c r="AF23" s="12">
        <f t="shared" si="1"/>
        <v>10063</v>
      </c>
      <c r="AG23" s="12">
        <f t="shared" si="1"/>
        <v>7779.75</v>
      </c>
      <c r="AH23" s="12">
        <f t="shared" si="1"/>
        <v>5496.5</v>
      </c>
      <c r="AI23" s="31">
        <f t="shared" si="1"/>
        <v>3213.25</v>
      </c>
    </row>
    <row r="24" spans="1:35" ht="28.5">
      <c r="A24" s="38"/>
      <c r="B24" s="40"/>
      <c r="C24" s="40"/>
      <c r="D24" s="36"/>
      <c r="E24" s="6" t="s">
        <v>39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f aca="true" t="shared" si="2" ref="V24:AI24">$B$20*2*(15-V20)*0.5/100</f>
        <v>456.65</v>
      </c>
      <c r="W24" s="13">
        <f t="shared" si="2"/>
        <v>913.3</v>
      </c>
      <c r="X24" s="13">
        <f t="shared" si="2"/>
        <v>1369.95</v>
      </c>
      <c r="Y24" s="13">
        <f t="shared" si="2"/>
        <v>1826.6</v>
      </c>
      <c r="Z24" s="13">
        <f t="shared" si="2"/>
        <v>2283.25</v>
      </c>
      <c r="AA24" s="13">
        <f t="shared" si="2"/>
        <v>2739.9</v>
      </c>
      <c r="AB24" s="13">
        <f t="shared" si="2"/>
        <v>3196.55</v>
      </c>
      <c r="AC24" s="13">
        <f t="shared" si="2"/>
        <v>3653.2</v>
      </c>
      <c r="AD24" s="13">
        <f t="shared" si="2"/>
        <v>4109.85</v>
      </c>
      <c r="AE24" s="13">
        <f t="shared" si="2"/>
        <v>4566.5</v>
      </c>
      <c r="AF24" s="13">
        <f t="shared" si="2"/>
        <v>5023.15</v>
      </c>
      <c r="AG24" s="13">
        <f t="shared" si="2"/>
        <v>5479.8</v>
      </c>
      <c r="AH24" s="13">
        <f t="shared" si="2"/>
        <v>5936.45</v>
      </c>
      <c r="AI24" s="14">
        <f t="shared" si="2"/>
        <v>6393.1</v>
      </c>
    </row>
    <row r="25" spans="1:35" ht="16.5">
      <c r="A25" s="38"/>
      <c r="B25" s="40"/>
      <c r="C25" s="40"/>
      <c r="D25" s="36"/>
      <c r="E25" s="6" t="s">
        <v>40</v>
      </c>
      <c r="F25" s="15">
        <f aca="true" t="shared" si="3" ref="F25:AI25">(F23+F24)/$C$20</f>
        <v>0.5899978942935354</v>
      </c>
      <c r="G25" s="15">
        <f t="shared" si="3"/>
        <v>0.5835874219133853</v>
      </c>
      <c r="H25" s="15">
        <f t="shared" si="3"/>
        <v>0.5771769495332351</v>
      </c>
      <c r="I25" s="15">
        <f t="shared" si="3"/>
        <v>0.5707664771530849</v>
      </c>
      <c r="J25" s="15">
        <f t="shared" si="3"/>
        <v>0.5643560047729347</v>
      </c>
      <c r="K25" s="15">
        <f t="shared" si="3"/>
        <v>0.5579455323927844</v>
      </c>
      <c r="L25" s="15">
        <f t="shared" si="3"/>
        <v>0.5515350600126342</v>
      </c>
      <c r="M25" s="15">
        <f t="shared" si="3"/>
        <v>0.545124587632484</v>
      </c>
      <c r="N25" s="15">
        <f t="shared" si="3"/>
        <v>0.5387141152523338</v>
      </c>
      <c r="O25" s="15">
        <f t="shared" si="3"/>
        <v>0.5323036428721837</v>
      </c>
      <c r="P25" s="15">
        <f t="shared" si="3"/>
        <v>0.5258931704920334</v>
      </c>
      <c r="Q25" s="15">
        <f t="shared" si="3"/>
        <v>0.5194826981118832</v>
      </c>
      <c r="R25" s="15">
        <f t="shared" si="3"/>
        <v>0.5130722257317331</v>
      </c>
      <c r="S25" s="15">
        <f t="shared" si="3"/>
        <v>0.5066617533515828</v>
      </c>
      <c r="T25" s="15">
        <f t="shared" si="3"/>
        <v>0.5002512809714326</v>
      </c>
      <c r="U25" s="15">
        <f t="shared" si="3"/>
        <v>0.4938408085912824</v>
      </c>
      <c r="V25" s="15">
        <f t="shared" si="3"/>
        <v>0.46819891907068156</v>
      </c>
      <c r="W25" s="15">
        <f t="shared" si="3"/>
        <v>0.4425570295500807</v>
      </c>
      <c r="X25" s="15">
        <f t="shared" si="3"/>
        <v>0.4169151400294799</v>
      </c>
      <c r="Y25" s="15">
        <f t="shared" si="3"/>
        <v>0.39127325050887907</v>
      </c>
      <c r="Z25" s="15">
        <f t="shared" si="3"/>
        <v>0.36563136098827825</v>
      </c>
      <c r="AA25" s="15">
        <f t="shared" si="3"/>
        <v>0.33998947146767744</v>
      </c>
      <c r="AB25" s="15">
        <f t="shared" si="3"/>
        <v>0.31434758194707657</v>
      </c>
      <c r="AC25" s="15">
        <f t="shared" si="3"/>
        <v>0.28870569242647576</v>
      </c>
      <c r="AD25" s="15">
        <f t="shared" si="3"/>
        <v>0.2630638029058749</v>
      </c>
      <c r="AE25" s="15">
        <f t="shared" si="3"/>
        <v>0.2374219133852741</v>
      </c>
      <c r="AF25" s="15">
        <f t="shared" si="3"/>
        <v>0.21178002386467326</v>
      </c>
      <c r="AG25" s="15">
        <f t="shared" si="3"/>
        <v>0.18613813434407242</v>
      </c>
      <c r="AH25" s="15">
        <f t="shared" si="3"/>
        <v>0.1604962448234716</v>
      </c>
      <c r="AI25" s="16">
        <f t="shared" si="3"/>
        <v>0.1348543553028708</v>
      </c>
    </row>
    <row r="26" spans="1:35" ht="16.5">
      <c r="A26" s="38"/>
      <c r="B26" s="40"/>
      <c r="C26" s="40"/>
      <c r="D26" s="36" t="s">
        <v>41</v>
      </c>
      <c r="E26" s="6" t="s">
        <v>38</v>
      </c>
      <c r="F26" s="11">
        <f aca="true" t="shared" si="4" ref="F26:AI26">$B$20*2*F21*2%</f>
        <v>1826.6000000000001</v>
      </c>
      <c r="G26" s="11">
        <f t="shared" si="4"/>
        <v>3653.2000000000003</v>
      </c>
      <c r="H26" s="11">
        <f t="shared" si="4"/>
        <v>5479.8</v>
      </c>
      <c r="I26" s="11">
        <f t="shared" si="4"/>
        <v>7306.400000000001</v>
      </c>
      <c r="J26" s="11">
        <f t="shared" si="4"/>
        <v>9133</v>
      </c>
      <c r="K26" s="11">
        <f t="shared" si="4"/>
        <v>10959.6</v>
      </c>
      <c r="L26" s="11">
        <f t="shared" si="4"/>
        <v>12786.2</v>
      </c>
      <c r="M26" s="11">
        <f t="shared" si="4"/>
        <v>14612.800000000001</v>
      </c>
      <c r="N26" s="11">
        <f t="shared" si="4"/>
        <v>16439.4</v>
      </c>
      <c r="O26" s="11">
        <f t="shared" si="4"/>
        <v>18266</v>
      </c>
      <c r="P26" s="11">
        <f t="shared" si="4"/>
        <v>20092.600000000002</v>
      </c>
      <c r="Q26" s="11">
        <f t="shared" si="4"/>
        <v>21919.2</v>
      </c>
      <c r="R26" s="11">
        <f t="shared" si="4"/>
        <v>23745.8</v>
      </c>
      <c r="S26" s="11">
        <f t="shared" si="4"/>
        <v>25572.4</v>
      </c>
      <c r="T26" s="11">
        <f t="shared" si="4"/>
        <v>27399</v>
      </c>
      <c r="U26" s="11">
        <f t="shared" si="4"/>
        <v>29225.600000000002</v>
      </c>
      <c r="V26" s="11">
        <f t="shared" si="4"/>
        <v>31052.2</v>
      </c>
      <c r="W26" s="11">
        <f t="shared" si="4"/>
        <v>32878.8</v>
      </c>
      <c r="X26" s="11">
        <f t="shared" si="4"/>
        <v>34705.4</v>
      </c>
      <c r="Y26" s="11">
        <f t="shared" si="4"/>
        <v>36532</v>
      </c>
      <c r="Z26" s="11">
        <f t="shared" si="4"/>
        <v>38358.6</v>
      </c>
      <c r="AA26" s="11">
        <f t="shared" si="4"/>
        <v>40185.200000000004</v>
      </c>
      <c r="AB26" s="11">
        <f t="shared" si="4"/>
        <v>42011.8</v>
      </c>
      <c r="AC26" s="11">
        <f t="shared" si="4"/>
        <v>43838.4</v>
      </c>
      <c r="AD26" s="11">
        <f t="shared" si="4"/>
        <v>45665</v>
      </c>
      <c r="AE26" s="11">
        <f t="shared" si="4"/>
        <v>47491.6</v>
      </c>
      <c r="AF26" s="11">
        <f t="shared" si="4"/>
        <v>49318.200000000004</v>
      </c>
      <c r="AG26" s="11">
        <f t="shared" si="4"/>
        <v>51144.8</v>
      </c>
      <c r="AH26" s="11">
        <f t="shared" si="4"/>
        <v>52971.4</v>
      </c>
      <c r="AI26" s="32">
        <f t="shared" si="4"/>
        <v>54798</v>
      </c>
    </row>
    <row r="27" spans="1:35" ht="16.5">
      <c r="A27" s="38"/>
      <c r="B27" s="40"/>
      <c r="C27" s="40"/>
      <c r="D27" s="36"/>
      <c r="E27" s="6" t="s">
        <v>40</v>
      </c>
      <c r="F27" s="15">
        <f aca="true" t="shared" si="5" ref="F27:AI27">F26/$C$20</f>
        <v>0.02564188952060083</v>
      </c>
      <c r="G27" s="15">
        <f t="shared" si="5"/>
        <v>0.05128377904120166</v>
      </c>
      <c r="H27" s="15">
        <f t="shared" si="5"/>
        <v>0.07692566856180248</v>
      </c>
      <c r="I27" s="15">
        <f t="shared" si="5"/>
        <v>0.10256755808240332</v>
      </c>
      <c r="J27" s="15">
        <f t="shared" si="5"/>
        <v>0.12820944760300415</v>
      </c>
      <c r="K27" s="15">
        <f t="shared" si="5"/>
        <v>0.15385133712360496</v>
      </c>
      <c r="L27" s="15">
        <f t="shared" si="5"/>
        <v>0.1794932266442058</v>
      </c>
      <c r="M27" s="15">
        <f t="shared" si="5"/>
        <v>0.20513511616480665</v>
      </c>
      <c r="N27" s="15">
        <f t="shared" si="5"/>
        <v>0.2307770056854075</v>
      </c>
      <c r="O27" s="15">
        <f t="shared" si="5"/>
        <v>0.2564188952060083</v>
      </c>
      <c r="P27" s="15">
        <f t="shared" si="5"/>
        <v>0.2820607847266091</v>
      </c>
      <c r="Q27" s="15">
        <f t="shared" si="5"/>
        <v>0.30770267424720993</v>
      </c>
      <c r="R27" s="15">
        <f t="shared" si="5"/>
        <v>0.33334456376781074</v>
      </c>
      <c r="S27" s="15">
        <f t="shared" si="5"/>
        <v>0.3589864532884116</v>
      </c>
      <c r="T27" s="15">
        <f t="shared" si="5"/>
        <v>0.3846283428090124</v>
      </c>
      <c r="U27" s="15">
        <f t="shared" si="5"/>
        <v>0.4102702323296133</v>
      </c>
      <c r="V27" s="15">
        <f t="shared" si="5"/>
        <v>0.4359121218502141</v>
      </c>
      <c r="W27" s="15">
        <f t="shared" si="5"/>
        <v>0.461554011370815</v>
      </c>
      <c r="X27" s="15">
        <f t="shared" si="5"/>
        <v>0.48719590089141573</v>
      </c>
      <c r="Y27" s="15">
        <f t="shared" si="5"/>
        <v>0.5128377904120166</v>
      </c>
      <c r="Z27" s="15">
        <f t="shared" si="5"/>
        <v>0.5384796799326174</v>
      </c>
      <c r="AA27" s="15">
        <f t="shared" si="5"/>
        <v>0.5641215694532182</v>
      </c>
      <c r="AB27" s="15">
        <f t="shared" si="5"/>
        <v>0.5897634589738191</v>
      </c>
      <c r="AC27" s="15">
        <f t="shared" si="5"/>
        <v>0.6154053484944199</v>
      </c>
      <c r="AD27" s="15">
        <f t="shared" si="5"/>
        <v>0.6410472380150207</v>
      </c>
      <c r="AE27" s="15">
        <f t="shared" si="5"/>
        <v>0.6666891275356215</v>
      </c>
      <c r="AF27" s="15">
        <f t="shared" si="5"/>
        <v>0.6923310170562225</v>
      </c>
      <c r="AG27" s="15">
        <f t="shared" si="5"/>
        <v>0.7179729065768232</v>
      </c>
      <c r="AH27" s="15">
        <f t="shared" si="5"/>
        <v>0.7436147960974241</v>
      </c>
      <c r="AI27" s="30">
        <f t="shared" si="5"/>
        <v>0.7692566856180248</v>
      </c>
    </row>
    <row r="28" spans="1:35" ht="16.5">
      <c r="A28" s="38"/>
      <c r="B28" s="40"/>
      <c r="C28" s="40"/>
      <c r="D28" s="36" t="s">
        <v>42</v>
      </c>
      <c r="E28" s="6" t="s">
        <v>38</v>
      </c>
      <c r="F28" s="11">
        <f aca="true" t="shared" si="6" ref="F28:AI28">$B$20*F22*18%/12</f>
        <v>24659.100000000002</v>
      </c>
      <c r="G28" s="11">
        <f t="shared" si="6"/>
        <v>24659.100000000002</v>
      </c>
      <c r="H28" s="11">
        <f t="shared" si="6"/>
        <v>24659.100000000002</v>
      </c>
      <c r="I28" s="11">
        <f t="shared" si="6"/>
        <v>24659.100000000002</v>
      </c>
      <c r="J28" s="11">
        <f t="shared" si="6"/>
        <v>24659.100000000002</v>
      </c>
      <c r="K28" s="11">
        <f t="shared" si="6"/>
        <v>24659.100000000002</v>
      </c>
      <c r="L28" s="11">
        <f t="shared" si="6"/>
        <v>24659.100000000002</v>
      </c>
      <c r="M28" s="11">
        <f t="shared" si="6"/>
        <v>24659.100000000002</v>
      </c>
      <c r="N28" s="11">
        <f t="shared" si="6"/>
        <v>24659.100000000002</v>
      </c>
      <c r="O28" s="11">
        <f t="shared" si="6"/>
        <v>24659.100000000002</v>
      </c>
      <c r="P28" s="11">
        <f t="shared" si="6"/>
        <v>24659.100000000002</v>
      </c>
      <c r="Q28" s="11">
        <f t="shared" si="6"/>
        <v>23974.125</v>
      </c>
      <c r="R28" s="11">
        <f t="shared" si="6"/>
        <v>23289.149999999998</v>
      </c>
      <c r="S28" s="11">
        <f t="shared" si="6"/>
        <v>22604.175</v>
      </c>
      <c r="T28" s="11">
        <f t="shared" si="6"/>
        <v>21919.199999999997</v>
      </c>
      <c r="U28" s="11">
        <f t="shared" si="6"/>
        <v>21234.225</v>
      </c>
      <c r="V28" s="11">
        <f t="shared" si="6"/>
        <v>20549.25</v>
      </c>
      <c r="W28" s="11">
        <f t="shared" si="6"/>
        <v>19864.274999999998</v>
      </c>
      <c r="X28" s="11">
        <f t="shared" si="6"/>
        <v>19179.3</v>
      </c>
      <c r="Y28" s="11">
        <f t="shared" si="6"/>
        <v>18494.325</v>
      </c>
      <c r="Z28" s="11">
        <f t="shared" si="6"/>
        <v>17809.35</v>
      </c>
      <c r="AA28" s="11">
        <f t="shared" si="6"/>
        <v>16439.399999999998</v>
      </c>
      <c r="AB28" s="11">
        <f t="shared" si="6"/>
        <v>15069.449999999999</v>
      </c>
      <c r="AC28" s="11">
        <f t="shared" si="6"/>
        <v>13699.5</v>
      </c>
      <c r="AD28" s="11">
        <f t="shared" si="6"/>
        <v>12329.550000000001</v>
      </c>
      <c r="AE28" s="11">
        <f t="shared" si="6"/>
        <v>10959.599999999999</v>
      </c>
      <c r="AF28" s="11">
        <f t="shared" si="6"/>
        <v>8904.675</v>
      </c>
      <c r="AG28" s="11">
        <f t="shared" si="6"/>
        <v>6849.75</v>
      </c>
      <c r="AH28" s="11">
        <f t="shared" si="6"/>
        <v>4794.825</v>
      </c>
      <c r="AI28" s="32">
        <f t="shared" si="6"/>
        <v>2739.8999999999996</v>
      </c>
    </row>
    <row r="29" spans="1:35" ht="30.75" customHeight="1">
      <c r="A29" s="38"/>
      <c r="B29" s="40"/>
      <c r="C29" s="40"/>
      <c r="D29" s="36"/>
      <c r="E29" s="6" t="s">
        <v>40</v>
      </c>
      <c r="F29" s="15">
        <f aca="true" t="shared" si="7" ref="F29:AI29">F28/$C$20</f>
        <v>0.34616550852811123</v>
      </c>
      <c r="G29" s="15">
        <f t="shared" si="7"/>
        <v>0.34616550852811123</v>
      </c>
      <c r="H29" s="15">
        <f t="shared" si="7"/>
        <v>0.34616550852811123</v>
      </c>
      <c r="I29" s="15">
        <f t="shared" si="7"/>
        <v>0.34616550852811123</v>
      </c>
      <c r="J29" s="15">
        <f t="shared" si="7"/>
        <v>0.34616550852811123</v>
      </c>
      <c r="K29" s="15">
        <f t="shared" si="7"/>
        <v>0.34616550852811123</v>
      </c>
      <c r="L29" s="15">
        <f t="shared" si="7"/>
        <v>0.34616550852811123</v>
      </c>
      <c r="M29" s="15">
        <f t="shared" si="7"/>
        <v>0.34616550852811123</v>
      </c>
      <c r="N29" s="15">
        <f t="shared" si="7"/>
        <v>0.34616550852811123</v>
      </c>
      <c r="O29" s="15">
        <f t="shared" si="7"/>
        <v>0.34616550852811123</v>
      </c>
      <c r="P29" s="15">
        <f t="shared" si="7"/>
        <v>0.34616550852811123</v>
      </c>
      <c r="Q29" s="15">
        <f t="shared" si="7"/>
        <v>0.33654979995788586</v>
      </c>
      <c r="R29" s="15">
        <f t="shared" si="7"/>
        <v>0.32693409138766055</v>
      </c>
      <c r="S29" s="15">
        <f t="shared" si="7"/>
        <v>0.31731838281743524</v>
      </c>
      <c r="T29" s="15">
        <f t="shared" si="7"/>
        <v>0.3077026742472099</v>
      </c>
      <c r="U29" s="15">
        <f t="shared" si="7"/>
        <v>0.2980869656769846</v>
      </c>
      <c r="V29" s="15">
        <f t="shared" si="7"/>
        <v>0.2884712571067593</v>
      </c>
      <c r="W29" s="15">
        <f t="shared" si="7"/>
        <v>0.278855548536534</v>
      </c>
      <c r="X29" s="15">
        <f t="shared" si="7"/>
        <v>0.2692398399663087</v>
      </c>
      <c r="Y29" s="15">
        <f t="shared" si="7"/>
        <v>0.25962413139608337</v>
      </c>
      <c r="Z29" s="15">
        <f t="shared" si="7"/>
        <v>0.25000842282585806</v>
      </c>
      <c r="AA29" s="15">
        <f t="shared" si="7"/>
        <v>0.23077700568540743</v>
      </c>
      <c r="AB29" s="15">
        <f t="shared" si="7"/>
        <v>0.2115455885449568</v>
      </c>
      <c r="AC29" s="15">
        <f t="shared" si="7"/>
        <v>0.1923141714045062</v>
      </c>
      <c r="AD29" s="15">
        <f t="shared" si="7"/>
        <v>0.17308275426405562</v>
      </c>
      <c r="AE29" s="15">
        <f t="shared" si="7"/>
        <v>0.15385133712360494</v>
      </c>
      <c r="AF29" s="15">
        <f t="shared" si="7"/>
        <v>0.12500421141292903</v>
      </c>
      <c r="AG29" s="15">
        <f t="shared" si="7"/>
        <v>0.0961570857022531</v>
      </c>
      <c r="AH29" s="15">
        <f t="shared" si="7"/>
        <v>0.06730995999157717</v>
      </c>
      <c r="AI29" s="16">
        <f t="shared" si="7"/>
        <v>0.038462834280901234</v>
      </c>
    </row>
    <row r="30" spans="1:35" ht="16.5">
      <c r="A30" s="38"/>
      <c r="B30" s="40"/>
      <c r="C30" s="40"/>
      <c r="D30" s="36" t="s">
        <v>43</v>
      </c>
      <c r="E30" s="6" t="s">
        <v>38</v>
      </c>
      <c r="F30" s="17">
        <f aca="true" t="shared" si="8" ref="F30:AI30">F23+F24+F26+F28</f>
        <v>68514.2</v>
      </c>
      <c r="G30" s="17">
        <f t="shared" si="8"/>
        <v>69884.15</v>
      </c>
      <c r="H30" s="17">
        <f t="shared" si="8"/>
        <v>71254.1</v>
      </c>
      <c r="I30" s="17">
        <f t="shared" si="8"/>
        <v>72624.05</v>
      </c>
      <c r="J30" s="17">
        <f t="shared" si="8"/>
        <v>73994</v>
      </c>
      <c r="K30" s="17">
        <f t="shared" si="8"/>
        <v>75363.95</v>
      </c>
      <c r="L30" s="17">
        <f t="shared" si="8"/>
        <v>76733.90000000001</v>
      </c>
      <c r="M30" s="17">
        <f t="shared" si="8"/>
        <v>78103.85</v>
      </c>
      <c r="N30" s="17">
        <f t="shared" si="8"/>
        <v>79473.8</v>
      </c>
      <c r="O30" s="17">
        <f t="shared" si="8"/>
        <v>80843.75</v>
      </c>
      <c r="P30" s="17">
        <f t="shared" si="8"/>
        <v>82213.70000000001</v>
      </c>
      <c r="Q30" s="17">
        <f t="shared" si="8"/>
        <v>82898.675</v>
      </c>
      <c r="R30" s="17">
        <f t="shared" si="8"/>
        <v>83583.65</v>
      </c>
      <c r="S30" s="17">
        <f t="shared" si="8"/>
        <v>84268.625</v>
      </c>
      <c r="T30" s="17">
        <f t="shared" si="8"/>
        <v>84953.6</v>
      </c>
      <c r="U30" s="17">
        <f t="shared" si="8"/>
        <v>85638.57500000001</v>
      </c>
      <c r="V30" s="17">
        <f t="shared" si="8"/>
        <v>84953.6</v>
      </c>
      <c r="W30" s="17">
        <f t="shared" si="8"/>
        <v>84268.625</v>
      </c>
      <c r="X30" s="17">
        <f t="shared" si="8"/>
        <v>83583.65000000001</v>
      </c>
      <c r="Y30" s="17">
        <f t="shared" si="8"/>
        <v>82898.675</v>
      </c>
      <c r="Z30" s="17">
        <f t="shared" si="8"/>
        <v>82213.7</v>
      </c>
      <c r="AA30" s="17">
        <f t="shared" si="8"/>
        <v>80843.75</v>
      </c>
      <c r="AB30" s="17">
        <f t="shared" si="8"/>
        <v>79473.8</v>
      </c>
      <c r="AC30" s="17">
        <f t="shared" si="8"/>
        <v>78103.85</v>
      </c>
      <c r="AD30" s="17">
        <f t="shared" si="8"/>
        <v>76733.9</v>
      </c>
      <c r="AE30" s="17">
        <f t="shared" si="8"/>
        <v>75363.95</v>
      </c>
      <c r="AF30" s="17">
        <f t="shared" si="8"/>
        <v>73309.02500000001</v>
      </c>
      <c r="AG30" s="17">
        <f t="shared" si="8"/>
        <v>71254.1</v>
      </c>
      <c r="AH30" s="17">
        <f t="shared" si="8"/>
        <v>69199.175</v>
      </c>
      <c r="AI30" s="18">
        <f t="shared" si="8"/>
        <v>67144.25</v>
      </c>
    </row>
    <row r="31" spans="1:35" ht="20.25" customHeight="1">
      <c r="A31" s="38"/>
      <c r="B31" s="40"/>
      <c r="C31" s="40"/>
      <c r="D31" s="36"/>
      <c r="E31" s="19" t="s">
        <v>40</v>
      </c>
      <c r="F31" s="20">
        <f aca="true" t="shared" si="9" ref="F31:AI31">F30/$C$20</f>
        <v>0.9618052923422474</v>
      </c>
      <c r="G31" s="20">
        <f t="shared" si="9"/>
        <v>0.981036709482698</v>
      </c>
      <c r="H31" s="20">
        <f t="shared" si="9"/>
        <v>1.0002681266231488</v>
      </c>
      <c r="I31" s="20">
        <f t="shared" si="9"/>
        <v>1.0194995437635994</v>
      </c>
      <c r="J31" s="20">
        <f t="shared" si="9"/>
        <v>1.03873096090405</v>
      </c>
      <c r="K31" s="20">
        <f t="shared" si="9"/>
        <v>1.0579623780445007</v>
      </c>
      <c r="L31" s="20">
        <f t="shared" si="9"/>
        <v>1.0771937951849513</v>
      </c>
      <c r="M31" s="20">
        <f t="shared" si="9"/>
        <v>1.096425212325402</v>
      </c>
      <c r="N31" s="20">
        <f t="shared" si="9"/>
        <v>1.1156566294658525</v>
      </c>
      <c r="O31" s="20">
        <f t="shared" si="9"/>
        <v>1.1348880466063032</v>
      </c>
      <c r="P31" s="20">
        <f t="shared" si="9"/>
        <v>1.1541194637467538</v>
      </c>
      <c r="Q31" s="20">
        <f t="shared" si="9"/>
        <v>1.163735172316979</v>
      </c>
      <c r="R31" s="20">
        <f t="shared" si="9"/>
        <v>1.1733508808872042</v>
      </c>
      <c r="S31" s="20">
        <f t="shared" si="9"/>
        <v>1.1829665894574297</v>
      </c>
      <c r="T31" s="20">
        <f t="shared" si="9"/>
        <v>1.192582298027655</v>
      </c>
      <c r="U31" s="20">
        <f t="shared" si="9"/>
        <v>1.2021980065978803</v>
      </c>
      <c r="V31" s="20">
        <f t="shared" si="9"/>
        <v>1.192582298027655</v>
      </c>
      <c r="W31" s="20">
        <f t="shared" si="9"/>
        <v>1.1829665894574297</v>
      </c>
      <c r="X31" s="20">
        <f t="shared" si="9"/>
        <v>1.1733508808872044</v>
      </c>
      <c r="Y31" s="20">
        <f t="shared" si="9"/>
        <v>1.163735172316979</v>
      </c>
      <c r="Z31" s="20">
        <f t="shared" si="9"/>
        <v>1.1541194637467536</v>
      </c>
      <c r="AA31" s="20">
        <f t="shared" si="9"/>
        <v>1.1348880466063032</v>
      </c>
      <c r="AB31" s="20">
        <f t="shared" si="9"/>
        <v>1.1156566294658525</v>
      </c>
      <c r="AC31" s="20">
        <f t="shared" si="9"/>
        <v>1.096425212325402</v>
      </c>
      <c r="AD31" s="20">
        <f t="shared" si="9"/>
        <v>1.077193795184951</v>
      </c>
      <c r="AE31" s="20">
        <f t="shared" si="9"/>
        <v>1.0579623780445007</v>
      </c>
      <c r="AF31" s="20">
        <f t="shared" si="9"/>
        <v>1.0291152523338247</v>
      </c>
      <c r="AG31" s="20">
        <f t="shared" si="9"/>
        <v>1.0002681266231488</v>
      </c>
      <c r="AH31" s="20">
        <f t="shared" si="9"/>
        <v>0.9714210009124729</v>
      </c>
      <c r="AI31" s="21">
        <f t="shared" si="9"/>
        <v>0.9425738752017969</v>
      </c>
    </row>
    <row r="32" spans="1:35" ht="17.25" thickBot="1">
      <c r="A32" s="33" t="s">
        <v>44</v>
      </c>
      <c r="B32" s="34"/>
      <c r="C32" s="34"/>
      <c r="D32" s="34"/>
      <c r="E32" s="34"/>
      <c r="F32" s="23">
        <f aca="true" t="shared" si="10" ref="F32:AI32">F25+F27</f>
        <v>0.6156397838141363</v>
      </c>
      <c r="G32" s="23">
        <f t="shared" si="10"/>
        <v>0.6348712009545869</v>
      </c>
      <c r="H32" s="23">
        <f t="shared" si="10"/>
        <v>0.6541026180950376</v>
      </c>
      <c r="I32" s="23">
        <f t="shared" si="10"/>
        <v>0.6733340352354883</v>
      </c>
      <c r="J32" s="23">
        <f t="shared" si="10"/>
        <v>0.6925654523759388</v>
      </c>
      <c r="K32" s="23">
        <f t="shared" si="10"/>
        <v>0.7117968695163894</v>
      </c>
      <c r="L32" s="23">
        <f t="shared" si="10"/>
        <v>0.73102828665684</v>
      </c>
      <c r="M32" s="23">
        <f t="shared" si="10"/>
        <v>0.7502597037972906</v>
      </c>
      <c r="N32" s="23">
        <f t="shared" si="10"/>
        <v>0.7694911209377413</v>
      </c>
      <c r="O32" s="23">
        <f t="shared" si="10"/>
        <v>0.7887225380781919</v>
      </c>
      <c r="P32" s="23">
        <f t="shared" si="10"/>
        <v>0.8079539552186425</v>
      </c>
      <c r="Q32" s="23">
        <f t="shared" si="10"/>
        <v>0.8271853723590932</v>
      </c>
      <c r="R32" s="23">
        <f t="shared" si="10"/>
        <v>0.8464167894995438</v>
      </c>
      <c r="S32" s="23">
        <f t="shared" si="10"/>
        <v>0.8656482066399944</v>
      </c>
      <c r="T32" s="23">
        <f t="shared" si="10"/>
        <v>0.884879623780445</v>
      </c>
      <c r="U32" s="23">
        <f t="shared" si="10"/>
        <v>0.9041110409208957</v>
      </c>
      <c r="V32" s="23">
        <f t="shared" si="10"/>
        <v>0.9041110409208957</v>
      </c>
      <c r="W32" s="23">
        <f t="shared" si="10"/>
        <v>0.9041110409208957</v>
      </c>
      <c r="X32" s="23">
        <f t="shared" si="10"/>
        <v>0.9041110409208957</v>
      </c>
      <c r="Y32" s="23">
        <f t="shared" si="10"/>
        <v>0.9041110409208957</v>
      </c>
      <c r="Z32" s="23">
        <f t="shared" si="10"/>
        <v>0.9041110409208957</v>
      </c>
      <c r="AA32" s="23">
        <f t="shared" si="10"/>
        <v>0.9041110409208957</v>
      </c>
      <c r="AB32" s="23">
        <f t="shared" si="10"/>
        <v>0.9041110409208957</v>
      </c>
      <c r="AC32" s="23">
        <f t="shared" si="10"/>
        <v>0.9041110409208957</v>
      </c>
      <c r="AD32" s="23">
        <f t="shared" si="10"/>
        <v>0.9041110409208957</v>
      </c>
      <c r="AE32" s="23">
        <f t="shared" si="10"/>
        <v>0.9041110409208956</v>
      </c>
      <c r="AF32" s="23">
        <f t="shared" si="10"/>
        <v>0.9041110409208957</v>
      </c>
      <c r="AG32" s="23">
        <f t="shared" si="10"/>
        <v>0.9041110409208957</v>
      </c>
      <c r="AH32" s="23">
        <f t="shared" si="10"/>
        <v>0.9041110409208957</v>
      </c>
      <c r="AI32" s="24">
        <f t="shared" si="10"/>
        <v>0.9041110409208957</v>
      </c>
    </row>
    <row r="33" spans="1:35" ht="16.5">
      <c r="A33" s="25"/>
      <c r="B33" s="26"/>
      <c r="C33" s="26"/>
      <c r="D33" s="26"/>
      <c r="E33" s="26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</row>
    <row r="34" ht="16.5">
      <c r="A34" t="s">
        <v>45</v>
      </c>
    </row>
    <row r="35" ht="16.5">
      <c r="A35"/>
    </row>
  </sheetData>
  <mergeCells count="10">
    <mergeCell ref="A32:E32"/>
    <mergeCell ref="D19:E19"/>
    <mergeCell ref="D23:D25"/>
    <mergeCell ref="A19:A31"/>
    <mergeCell ref="B20:B31"/>
    <mergeCell ref="C20:C31"/>
    <mergeCell ref="D26:D27"/>
    <mergeCell ref="D28:D29"/>
    <mergeCell ref="D30:D31"/>
    <mergeCell ref="D20:D22"/>
  </mergeCells>
  <printOptions horizontalCentered="1"/>
  <pageMargins left="0.1968503937007874" right="0" top="0.984251968503937" bottom="0.3937007874015748" header="0.1968503937007874" footer="0"/>
  <pageSetup horizontalDpi="600" verticalDpi="600" orientation="landscape" paperSize="8" r:id="rId1"/>
  <headerFooter alignWithMargins="0">
    <oddHeader>&amp;L教育部製&amp;R單位：新臺幣元；％</oddHeader>
    <oddFooter>&amp;R製表日期&amp;"Times New Roman,標準"&amp;D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H16" sqref="H16"/>
    </sheetView>
  </sheetViews>
  <sheetFormatPr defaultColWidth="9.00390625" defaultRowHeight="16.5"/>
  <cols>
    <col min="4" max="4" width="13.625" style="0" customWidth="1"/>
  </cols>
  <sheetData>
    <row r="1" spans="1:10" ht="16.5" customHeight="1" thickBot="1">
      <c r="A1" s="75" t="s">
        <v>51</v>
      </c>
      <c r="B1" s="76"/>
      <c r="C1" s="76"/>
      <c r="D1" s="76"/>
      <c r="E1" s="76"/>
      <c r="F1" s="76"/>
      <c r="G1" s="76"/>
      <c r="H1" s="76"/>
      <c r="I1" s="76"/>
      <c r="J1" s="76"/>
    </row>
    <row r="2" spans="1:13" ht="17.25" thickBot="1">
      <c r="A2" s="1" t="s">
        <v>52</v>
      </c>
      <c r="B2" s="79">
        <v>45665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3" ht="43.5" thickBot="1">
      <c r="A3" s="1" t="s">
        <v>53</v>
      </c>
      <c r="B3" s="79">
        <v>71235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9" ht="16.5" customHeight="1">
      <c r="A4" s="81" t="s">
        <v>54</v>
      </c>
      <c r="B4" s="84" t="s">
        <v>57</v>
      </c>
      <c r="C4" s="82"/>
      <c r="D4" s="82"/>
      <c r="E4" s="84" t="s">
        <v>61</v>
      </c>
      <c r="F4" s="82"/>
      <c r="G4" s="82"/>
      <c r="H4" s="84" t="s">
        <v>65</v>
      </c>
      <c r="I4" s="82"/>
    </row>
    <row r="5" spans="1:9" ht="43.5" thickBot="1">
      <c r="A5" s="82"/>
      <c r="B5" s="6" t="s">
        <v>58</v>
      </c>
      <c r="C5" s="6" t="s">
        <v>59</v>
      </c>
      <c r="D5" s="6" t="s">
        <v>60</v>
      </c>
      <c r="E5" s="10" t="s">
        <v>62</v>
      </c>
      <c r="F5" s="6" t="s">
        <v>63</v>
      </c>
      <c r="G5" s="6" t="s">
        <v>64</v>
      </c>
      <c r="H5" s="6" t="s">
        <v>62</v>
      </c>
      <c r="I5" s="6" t="s">
        <v>64</v>
      </c>
    </row>
    <row r="6" spans="1:5" ht="16.5">
      <c r="A6" s="3" t="s">
        <v>9</v>
      </c>
      <c r="B6" s="7">
        <v>20</v>
      </c>
      <c r="C6" s="7">
        <v>11</v>
      </c>
      <c r="D6" s="7">
        <v>36</v>
      </c>
      <c r="E6" s="83"/>
    </row>
    <row r="7" spans="1:2" ht="16.5">
      <c r="A7" s="73"/>
      <c r="B7" s="77"/>
    </row>
    <row r="8" spans="1:2" ht="16.5">
      <c r="A8" s="73"/>
      <c r="B8" s="77"/>
    </row>
    <row r="9" spans="1:2" ht="16.5">
      <c r="A9" s="73"/>
      <c r="B9" s="77"/>
    </row>
    <row r="10" spans="1:2" ht="16.5">
      <c r="A10" s="73"/>
      <c r="B10" s="77"/>
    </row>
    <row r="11" spans="1:2" ht="16.5">
      <c r="A11" s="73"/>
      <c r="B11" s="77"/>
    </row>
    <row r="12" spans="1:2" ht="16.5">
      <c r="A12" s="73"/>
      <c r="B12" s="77"/>
    </row>
    <row r="13" spans="1:2" ht="16.5">
      <c r="A13" s="74"/>
      <c r="B13" s="77"/>
    </row>
    <row r="14" ht="16.5">
      <c r="B14" s="78"/>
    </row>
  </sheetData>
  <mergeCells count="7">
    <mergeCell ref="A1:J1"/>
    <mergeCell ref="B2:M2"/>
    <mergeCell ref="B3:M3"/>
    <mergeCell ref="A4:A5"/>
    <mergeCell ref="B4:D4"/>
    <mergeCell ref="E4:G4"/>
    <mergeCell ref="H4:I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5"/>
  <sheetViews>
    <sheetView tabSelected="1" workbookViewId="0" topLeftCell="C22">
      <selection activeCell="S32" sqref="S32"/>
    </sheetView>
  </sheetViews>
  <sheetFormatPr defaultColWidth="9.00390625" defaultRowHeight="16.5"/>
  <cols>
    <col min="1" max="1" width="5.00390625" style="28" bestFit="1" customWidth="1"/>
    <col min="2" max="2" width="6.50390625" style="28" customWidth="1"/>
    <col min="3" max="3" width="6.625" style="28" customWidth="1"/>
    <col min="4" max="4" width="9.25390625" style="5" customWidth="1"/>
    <col min="5" max="5" width="10.375" style="9" customWidth="1"/>
    <col min="6" max="15" width="5.125" style="29" hidden="1" customWidth="1"/>
    <col min="16" max="16" width="6.625" style="29" customWidth="1"/>
    <col min="17" max="17" width="8.125" style="29" customWidth="1"/>
    <col min="18" max="18" width="8.25390625" style="29" customWidth="1"/>
    <col min="19" max="19" width="7.625" style="29" customWidth="1"/>
    <col min="20" max="20" width="6.50390625" style="29" customWidth="1"/>
    <col min="21" max="21" width="7.125" style="29" customWidth="1"/>
    <col min="22" max="22" width="7.00390625" style="29" customWidth="1"/>
    <col min="23" max="23" width="7.75390625" style="29" customWidth="1"/>
    <col min="24" max="25" width="6.50390625" style="29" customWidth="1"/>
    <col min="26" max="26" width="7.375" style="29" customWidth="1"/>
    <col min="27" max="27" width="6.625" style="29" customWidth="1"/>
    <col min="28" max="28" width="8.375" style="29" customWidth="1"/>
    <col min="29" max="29" width="9.875" style="29" customWidth="1"/>
    <col min="30" max="30" width="7.375" style="29" customWidth="1"/>
    <col min="31" max="31" width="8.50390625" style="29" customWidth="1"/>
    <col min="32" max="33" width="6.625" style="29" customWidth="1"/>
    <col min="34" max="35" width="5.125" style="29" customWidth="1"/>
    <col min="36" max="36" width="12.25390625" style="9" bestFit="1" customWidth="1"/>
    <col min="37" max="16384" width="8.75390625" style="9" customWidth="1"/>
  </cols>
  <sheetData>
    <row r="1" s="5" customFormat="1" ht="24" customHeight="1" thickBot="1">
      <c r="E1" s="5" t="s">
        <v>49</v>
      </c>
    </row>
    <row r="2" ht="27" customHeight="1" hidden="1" thickBot="1"/>
    <row r="3" ht="27" customHeight="1" hidden="1" thickBot="1"/>
    <row r="4" ht="37.5" customHeight="1" hidden="1" thickBot="1"/>
    <row r="5" ht="27" customHeight="1" hidden="1" thickBot="1"/>
    <row r="6" ht="27" customHeight="1" hidden="1" thickBot="1"/>
    <row r="7" ht="25.5" customHeight="1" hidden="1" thickBot="1"/>
    <row r="8" ht="27" customHeight="1" hidden="1" thickBot="1"/>
    <row r="9" ht="27" customHeight="1" hidden="1" thickBot="1"/>
    <row r="10" ht="27" customHeight="1" hidden="1" thickBot="1"/>
    <row r="11" ht="27" customHeight="1" hidden="1" thickBot="1"/>
    <row r="12" ht="27" customHeight="1" hidden="1" thickBot="1"/>
    <row r="13" s="22" customFormat="1" ht="27" customHeight="1" hidden="1" thickBot="1"/>
    <row r="14" s="22" customFormat="1" ht="0.75" customHeight="1" hidden="1" thickBot="1"/>
    <row r="15" s="22" customFormat="1" ht="28.5" customHeight="1" hidden="1" thickBot="1"/>
    <row r="16" ht="17.25" hidden="1" thickBot="1"/>
    <row r="17" ht="17.25" hidden="1" thickBot="1"/>
    <row r="18" ht="17.25" hidden="1" thickBot="1">
      <c r="A18" t="s">
        <v>50</v>
      </c>
    </row>
    <row r="19" spans="1:35" ht="75">
      <c r="A19" s="41" t="s">
        <v>51</v>
      </c>
      <c r="B19" s="42" t="s">
        <v>52</v>
      </c>
      <c r="C19" s="42" t="s">
        <v>53</v>
      </c>
      <c r="D19" s="43" t="s">
        <v>54</v>
      </c>
      <c r="E19" s="43"/>
      <c r="F19" s="44" t="s">
        <v>0</v>
      </c>
      <c r="G19" s="44" t="s">
        <v>1</v>
      </c>
      <c r="H19" s="44" t="s">
        <v>2</v>
      </c>
      <c r="I19" s="44" t="s">
        <v>3</v>
      </c>
      <c r="J19" s="44" t="s">
        <v>4</v>
      </c>
      <c r="K19" s="44" t="s">
        <v>5</v>
      </c>
      <c r="L19" s="44" t="s">
        <v>6</v>
      </c>
      <c r="M19" s="44" t="s">
        <v>7</v>
      </c>
      <c r="N19" s="44" t="s">
        <v>8</v>
      </c>
      <c r="O19" s="45" t="s">
        <v>55</v>
      </c>
      <c r="P19" s="45" t="s">
        <v>9</v>
      </c>
      <c r="Q19" s="45" t="s">
        <v>10</v>
      </c>
      <c r="R19" s="45" t="s">
        <v>11</v>
      </c>
      <c r="S19" s="45" t="s">
        <v>12</v>
      </c>
      <c r="T19" s="45" t="s">
        <v>13</v>
      </c>
      <c r="U19" s="45" t="s">
        <v>14</v>
      </c>
      <c r="V19" s="45" t="s">
        <v>15</v>
      </c>
      <c r="W19" s="45" t="s">
        <v>16</v>
      </c>
      <c r="X19" s="45" t="s">
        <v>17</v>
      </c>
      <c r="Y19" s="45" t="s">
        <v>18</v>
      </c>
      <c r="Z19" s="45" t="s">
        <v>19</v>
      </c>
      <c r="AA19" s="45" t="s">
        <v>20</v>
      </c>
      <c r="AB19" s="45" t="s">
        <v>21</v>
      </c>
      <c r="AC19" s="45" t="s">
        <v>22</v>
      </c>
      <c r="AD19" s="45" t="s">
        <v>23</v>
      </c>
      <c r="AE19" s="45" t="s">
        <v>24</v>
      </c>
      <c r="AF19" s="45" t="s">
        <v>25</v>
      </c>
      <c r="AG19" s="45" t="s">
        <v>26</v>
      </c>
      <c r="AH19" s="45" t="s">
        <v>27</v>
      </c>
      <c r="AI19" s="46" t="s">
        <v>56</v>
      </c>
    </row>
    <row r="20" spans="1:35" ht="16.5">
      <c r="A20" s="47"/>
      <c r="B20" s="48">
        <v>45665</v>
      </c>
      <c r="C20" s="48">
        <v>71235</v>
      </c>
      <c r="D20" s="49" t="s">
        <v>57</v>
      </c>
      <c r="E20" s="50" t="s">
        <v>58</v>
      </c>
      <c r="F20" s="51">
        <v>30</v>
      </c>
      <c r="G20" s="51">
        <v>29</v>
      </c>
      <c r="H20" s="51">
        <v>28</v>
      </c>
      <c r="I20" s="51">
        <v>27</v>
      </c>
      <c r="J20" s="51">
        <v>26</v>
      </c>
      <c r="K20" s="51">
        <v>25</v>
      </c>
      <c r="L20" s="51">
        <v>24</v>
      </c>
      <c r="M20" s="51">
        <v>23</v>
      </c>
      <c r="N20" s="51">
        <v>22</v>
      </c>
      <c r="O20" s="51">
        <v>21</v>
      </c>
      <c r="P20" s="51">
        <v>20</v>
      </c>
      <c r="Q20" s="51">
        <v>19</v>
      </c>
      <c r="R20" s="51">
        <v>18</v>
      </c>
      <c r="S20" s="51">
        <v>17</v>
      </c>
      <c r="T20" s="51">
        <v>16</v>
      </c>
      <c r="U20" s="51">
        <v>15</v>
      </c>
      <c r="V20" s="51">
        <v>14</v>
      </c>
      <c r="W20" s="51">
        <v>13</v>
      </c>
      <c r="X20" s="51">
        <v>12</v>
      </c>
      <c r="Y20" s="51">
        <v>11</v>
      </c>
      <c r="Z20" s="51">
        <v>10</v>
      </c>
      <c r="AA20" s="51">
        <v>9</v>
      </c>
      <c r="AB20" s="51">
        <v>8</v>
      </c>
      <c r="AC20" s="51">
        <v>7</v>
      </c>
      <c r="AD20" s="51">
        <v>6</v>
      </c>
      <c r="AE20" s="51">
        <v>5</v>
      </c>
      <c r="AF20" s="51">
        <v>4</v>
      </c>
      <c r="AG20" s="51">
        <v>3</v>
      </c>
      <c r="AH20" s="51">
        <v>2</v>
      </c>
      <c r="AI20" s="52">
        <v>1</v>
      </c>
    </row>
    <row r="21" spans="1:35" ht="16.5">
      <c r="A21" s="47"/>
      <c r="B21" s="53"/>
      <c r="C21" s="53"/>
      <c r="D21" s="49"/>
      <c r="E21" s="50" t="s">
        <v>59</v>
      </c>
      <c r="F21" s="51">
        <v>1</v>
      </c>
      <c r="G21" s="51">
        <v>2</v>
      </c>
      <c r="H21" s="51">
        <v>3</v>
      </c>
      <c r="I21" s="51">
        <v>4</v>
      </c>
      <c r="J21" s="51">
        <v>5</v>
      </c>
      <c r="K21" s="51">
        <v>6</v>
      </c>
      <c r="L21" s="51">
        <v>7</v>
      </c>
      <c r="M21" s="51">
        <v>8</v>
      </c>
      <c r="N21" s="51">
        <v>9</v>
      </c>
      <c r="O21" s="51">
        <v>10</v>
      </c>
      <c r="P21" s="51">
        <v>11</v>
      </c>
      <c r="Q21" s="51">
        <v>12</v>
      </c>
      <c r="R21" s="51">
        <v>13</v>
      </c>
      <c r="S21" s="51">
        <v>14</v>
      </c>
      <c r="T21" s="51">
        <v>15</v>
      </c>
      <c r="U21" s="51">
        <v>16</v>
      </c>
      <c r="V21" s="51">
        <v>17</v>
      </c>
      <c r="W21" s="51">
        <v>18</v>
      </c>
      <c r="X21" s="51">
        <v>19</v>
      </c>
      <c r="Y21" s="51">
        <v>20</v>
      </c>
      <c r="Z21" s="51">
        <v>21</v>
      </c>
      <c r="AA21" s="51">
        <v>22</v>
      </c>
      <c r="AB21" s="51">
        <v>23</v>
      </c>
      <c r="AC21" s="51">
        <v>24</v>
      </c>
      <c r="AD21" s="51">
        <v>25</v>
      </c>
      <c r="AE21" s="51">
        <v>26</v>
      </c>
      <c r="AF21" s="51">
        <v>27</v>
      </c>
      <c r="AG21" s="51">
        <v>28</v>
      </c>
      <c r="AH21" s="51">
        <v>29</v>
      </c>
      <c r="AI21" s="52">
        <v>30</v>
      </c>
    </row>
    <row r="22" spans="1:35" ht="42.75">
      <c r="A22" s="47"/>
      <c r="B22" s="53"/>
      <c r="C22" s="53"/>
      <c r="D22" s="49"/>
      <c r="E22" s="50" t="s">
        <v>60</v>
      </c>
      <c r="F22" s="51">
        <v>36</v>
      </c>
      <c r="G22" s="51">
        <v>36</v>
      </c>
      <c r="H22" s="51">
        <v>36</v>
      </c>
      <c r="I22" s="51">
        <v>36</v>
      </c>
      <c r="J22" s="51">
        <v>36</v>
      </c>
      <c r="K22" s="51">
        <v>36</v>
      </c>
      <c r="L22" s="51">
        <v>36</v>
      </c>
      <c r="M22" s="51">
        <v>36</v>
      </c>
      <c r="N22" s="51">
        <v>36</v>
      </c>
      <c r="O22" s="51">
        <v>36</v>
      </c>
      <c r="P22" s="51">
        <v>36</v>
      </c>
      <c r="Q22" s="51">
        <v>35</v>
      </c>
      <c r="R22" s="51">
        <v>34</v>
      </c>
      <c r="S22" s="51">
        <v>33</v>
      </c>
      <c r="T22" s="51">
        <v>32</v>
      </c>
      <c r="U22" s="51">
        <v>31</v>
      </c>
      <c r="V22" s="51">
        <v>30</v>
      </c>
      <c r="W22" s="51">
        <v>29</v>
      </c>
      <c r="X22" s="51">
        <v>28</v>
      </c>
      <c r="Y22" s="51">
        <v>27</v>
      </c>
      <c r="Z22" s="51">
        <v>26</v>
      </c>
      <c r="AA22" s="51">
        <v>24</v>
      </c>
      <c r="AB22" s="51">
        <v>22</v>
      </c>
      <c r="AC22" s="51">
        <v>20</v>
      </c>
      <c r="AD22" s="51">
        <v>18</v>
      </c>
      <c r="AE22" s="51">
        <v>16</v>
      </c>
      <c r="AF22" s="51">
        <v>13</v>
      </c>
      <c r="AG22" s="51">
        <v>10</v>
      </c>
      <c r="AH22" s="51">
        <v>7</v>
      </c>
      <c r="AI22" s="52">
        <v>4</v>
      </c>
    </row>
    <row r="23" spans="1:35" ht="42.75">
      <c r="A23" s="47"/>
      <c r="B23" s="53"/>
      <c r="C23" s="53"/>
      <c r="D23" s="49" t="s">
        <v>61</v>
      </c>
      <c r="E23" s="54" t="s">
        <v>62</v>
      </c>
      <c r="F23" s="55">
        <f>(F20+60)%*$B$20+930</f>
        <v>42028.5</v>
      </c>
      <c r="G23" s="55">
        <f>(G20+60)%*$B$20+930</f>
        <v>41571.85</v>
      </c>
      <c r="H23" s="55">
        <f>(H20+60)%*$B$20+930</f>
        <v>41115.2</v>
      </c>
      <c r="I23" s="55">
        <f>(I20+60)%*$B$20+930</f>
        <v>40658.55</v>
      </c>
      <c r="J23" s="55">
        <f>(J20+60)%*$B$20+930</f>
        <v>40201.9</v>
      </c>
      <c r="K23" s="55">
        <f>(K20+60)%*$B$20+930</f>
        <v>39745.25</v>
      </c>
      <c r="L23" s="55">
        <f>(L20+60)%*$B$20+930</f>
        <v>39288.6</v>
      </c>
      <c r="M23" s="55">
        <f>(M20+60)%*$B$20+930</f>
        <v>38831.95</v>
      </c>
      <c r="N23" s="55">
        <f>(N20+60)%*$B$20+930</f>
        <v>38375.299999999996</v>
      </c>
      <c r="O23" s="55">
        <f>(O20+60)%*$B$20+930</f>
        <v>37918.65</v>
      </c>
      <c r="P23" s="55">
        <f>(P20+60)%*$B$20+930</f>
        <v>37462</v>
      </c>
      <c r="Q23" s="55">
        <f>(Q20+60)%*$B$20+930</f>
        <v>37005.35</v>
      </c>
      <c r="R23" s="55">
        <f>(R20+60)%*$B$20+930</f>
        <v>36548.700000000004</v>
      </c>
      <c r="S23" s="55">
        <f>(S20+60)%*$B$20+930</f>
        <v>36092.05</v>
      </c>
      <c r="T23" s="55">
        <f>(T20+60)%*$B$20+930</f>
        <v>35635.4</v>
      </c>
      <c r="U23" s="55">
        <f>(U20+60)%*$B$20+930</f>
        <v>35178.75</v>
      </c>
      <c r="V23" s="56">
        <f>$B$20*V20*5%+930</f>
        <v>32895.5</v>
      </c>
      <c r="W23" s="56">
        <f>$B$20*W20*5%+930</f>
        <v>30612.25</v>
      </c>
      <c r="X23" s="56">
        <f>$B$20*X20*5%+930</f>
        <v>28329</v>
      </c>
      <c r="Y23" s="56">
        <f>$B$20*Y20*5%+930</f>
        <v>26045.75</v>
      </c>
      <c r="Z23" s="56">
        <f>$B$20*Z20*5%+930</f>
        <v>23762.5</v>
      </c>
      <c r="AA23" s="56">
        <f>$B$20*AA20*5%+930</f>
        <v>21479.25</v>
      </c>
      <c r="AB23" s="56">
        <f>$B$20*AB20*5%+930</f>
        <v>19196</v>
      </c>
      <c r="AC23" s="56">
        <f>$B$20*AC20*5%+930</f>
        <v>16912.75</v>
      </c>
      <c r="AD23" s="56">
        <f>$B$20*AD20*5%+930</f>
        <v>14629.5</v>
      </c>
      <c r="AE23" s="56">
        <f>$B$20*AE20*5%+930</f>
        <v>12346.25</v>
      </c>
      <c r="AF23" s="56">
        <f>$B$20*AF20*5%+930</f>
        <v>10063</v>
      </c>
      <c r="AG23" s="56">
        <f>$B$20*AG20*5%+930</f>
        <v>7779.75</v>
      </c>
      <c r="AH23" s="56">
        <f>$B$20*AH20*5%+930</f>
        <v>5496.5</v>
      </c>
      <c r="AI23" s="57">
        <f>$B$20*AI20*5%+930</f>
        <v>3213.25</v>
      </c>
    </row>
    <row r="24" spans="1:35" ht="33">
      <c r="A24" s="47"/>
      <c r="B24" s="53"/>
      <c r="C24" s="53"/>
      <c r="D24" s="49"/>
      <c r="E24" s="50" t="s">
        <v>63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58">
        <v>0</v>
      </c>
      <c r="S24" s="58">
        <v>0</v>
      </c>
      <c r="T24" s="58">
        <v>0</v>
      </c>
      <c r="U24" s="58">
        <v>0</v>
      </c>
      <c r="V24" s="58">
        <f>$B$20*2*(15-V20)*0.5/100</f>
        <v>456.65</v>
      </c>
      <c r="W24" s="58">
        <f>$B$20*2*(15-W20)*0.5/100</f>
        <v>913.3</v>
      </c>
      <c r="X24" s="58">
        <f>$B$20*2*(15-X20)*0.5/100</f>
        <v>1369.95</v>
      </c>
      <c r="Y24" s="58">
        <f>$B$20*2*(15-Y20)*0.5/100</f>
        <v>1826.6</v>
      </c>
      <c r="Z24" s="58">
        <f>$B$20*2*(15-Z20)*0.5/100</f>
        <v>2283.25</v>
      </c>
      <c r="AA24" s="58">
        <f>$B$20*2*(15-AA20)*0.5/100</f>
        <v>2739.9</v>
      </c>
      <c r="AB24" s="58">
        <f>$B$20*2*(15-AB20)*0.5/100</f>
        <v>3196.55</v>
      </c>
      <c r="AC24" s="58">
        <f>$B$20*2*(15-AC20)*0.5/100</f>
        <v>3653.2</v>
      </c>
      <c r="AD24" s="58">
        <f>$B$20*2*(15-AD20)*0.5/100</f>
        <v>4109.85</v>
      </c>
      <c r="AE24" s="58">
        <f>$B$20*2*(15-AE20)*0.5/100</f>
        <v>4566.5</v>
      </c>
      <c r="AF24" s="58">
        <f>$B$20*2*(15-AF20)*0.5/100</f>
        <v>5023.15</v>
      </c>
      <c r="AG24" s="58">
        <f>$B$20*2*(15-AG20)*0.5/100</f>
        <v>5479.8</v>
      </c>
      <c r="AH24" s="58">
        <f>$B$20*2*(15-AH20)*0.5/100</f>
        <v>5936.45</v>
      </c>
      <c r="AI24" s="59">
        <f>$B$20*2*(15-AI20)*0.5/100</f>
        <v>6393.1</v>
      </c>
    </row>
    <row r="25" spans="1:35" ht="27.75">
      <c r="A25" s="47"/>
      <c r="B25" s="53"/>
      <c r="C25" s="53"/>
      <c r="D25" s="49"/>
      <c r="E25" s="50" t="s">
        <v>64</v>
      </c>
      <c r="F25" s="60">
        <f>(F23+F24)/$C$20</f>
        <v>0.5899978942935354</v>
      </c>
      <c r="G25" s="60">
        <f>(G23+G24)/$C$20</f>
        <v>0.5835874219133853</v>
      </c>
      <c r="H25" s="60">
        <f>(H23+H24)/$C$20</f>
        <v>0.5771769495332351</v>
      </c>
      <c r="I25" s="60">
        <f>(I23+I24)/$C$20</f>
        <v>0.5707664771530849</v>
      </c>
      <c r="J25" s="60">
        <f>(J23+J24)/$C$20</f>
        <v>0.5643560047729347</v>
      </c>
      <c r="K25" s="60">
        <f>(K23+K24)/$C$20</f>
        <v>0.5579455323927844</v>
      </c>
      <c r="L25" s="60">
        <f>(L23+L24)/$C$20</f>
        <v>0.5515350600126342</v>
      </c>
      <c r="M25" s="60">
        <f>(M23+M24)/$C$20</f>
        <v>0.545124587632484</v>
      </c>
      <c r="N25" s="60">
        <f>(N23+N24)/$C$20</f>
        <v>0.5387141152523338</v>
      </c>
      <c r="O25" s="60">
        <f>(O23+O24)/$C$20</f>
        <v>0.5323036428721837</v>
      </c>
      <c r="P25" s="60">
        <f>(P23+P24)/$C$20</f>
        <v>0.5258931704920334</v>
      </c>
      <c r="Q25" s="60">
        <f>(Q23+Q24)/$C$20</f>
        <v>0.5194826981118832</v>
      </c>
      <c r="R25" s="60">
        <f>(R23+R24)/$C$20</f>
        <v>0.5130722257317331</v>
      </c>
      <c r="S25" s="60">
        <f>(S23+S24)/$C$20</f>
        <v>0.5066617533515828</v>
      </c>
      <c r="T25" s="60">
        <f>(T23+T24)/$C$20</f>
        <v>0.5002512809714326</v>
      </c>
      <c r="U25" s="60">
        <f>(U23+U24)/$C$20</f>
        <v>0.4938408085912824</v>
      </c>
      <c r="V25" s="60">
        <f>(V23+V24)/$C$20</f>
        <v>0.46819891907068156</v>
      </c>
      <c r="W25" s="60">
        <f>(W23+W24)/$C$20</f>
        <v>0.4425570295500807</v>
      </c>
      <c r="X25" s="60">
        <f>(X23+X24)/$C$20</f>
        <v>0.4169151400294799</v>
      </c>
      <c r="Y25" s="60">
        <f>(Y23+Y24)/$C$20</f>
        <v>0.39127325050887907</v>
      </c>
      <c r="Z25" s="60">
        <f>(Z23+Z24)/$C$20</f>
        <v>0.36563136098827825</v>
      </c>
      <c r="AA25" s="60">
        <f>(AA23+AA24)/$C$20</f>
        <v>0.33998947146767744</v>
      </c>
      <c r="AB25" s="60">
        <f>(AB23+AB24)/$C$20</f>
        <v>0.31434758194707657</v>
      </c>
      <c r="AC25" s="60">
        <f>(AC23+AC24)/$C$20</f>
        <v>0.28870569242647576</v>
      </c>
      <c r="AD25" s="60">
        <f>(AD23+AD24)/$C$20</f>
        <v>0.2630638029058749</v>
      </c>
      <c r="AE25" s="60">
        <f>(AE23+AE24)/$C$20</f>
        <v>0.2374219133852741</v>
      </c>
      <c r="AF25" s="60">
        <f>(AF23+AF24)/$C$20</f>
        <v>0.21178002386467326</v>
      </c>
      <c r="AG25" s="60">
        <f>(AG23+AG24)/$C$20</f>
        <v>0.18613813434407242</v>
      </c>
      <c r="AH25" s="60">
        <f>(AH23+AH24)/$C$20</f>
        <v>0.1604962448234716</v>
      </c>
      <c r="AI25" s="61">
        <f>(AI23+AI24)/$C$20</f>
        <v>0.1348543553028708</v>
      </c>
    </row>
    <row r="26" spans="1:35" ht="25.5">
      <c r="A26" s="47"/>
      <c r="B26" s="53"/>
      <c r="C26" s="53"/>
      <c r="D26" s="49" t="s">
        <v>65</v>
      </c>
      <c r="E26" s="50" t="s">
        <v>62</v>
      </c>
      <c r="F26" s="55">
        <f>$B$20*2*F21*2%</f>
        <v>1826.6000000000001</v>
      </c>
      <c r="G26" s="55">
        <f>$B$20*2*G21*2%</f>
        <v>3653.2000000000003</v>
      </c>
      <c r="H26" s="55">
        <f>$B$20*2*H21*2%</f>
        <v>5479.8</v>
      </c>
      <c r="I26" s="55">
        <f>$B$20*2*I21*2%</f>
        <v>7306.400000000001</v>
      </c>
      <c r="J26" s="55">
        <f>$B$20*2*J21*2%</f>
        <v>9133</v>
      </c>
      <c r="K26" s="55">
        <f>$B$20*2*K21*2%</f>
        <v>10959.6</v>
      </c>
      <c r="L26" s="55">
        <f>$B$20*2*L21*2%</f>
        <v>12786.2</v>
      </c>
      <c r="M26" s="55">
        <f>$B$20*2*M21*2%</f>
        <v>14612.800000000001</v>
      </c>
      <c r="N26" s="55">
        <f>$B$20*2*N21*2%</f>
        <v>16439.4</v>
      </c>
      <c r="O26" s="55">
        <f>$B$20*2*O21*2%</f>
        <v>18266</v>
      </c>
      <c r="P26" s="55">
        <f>$B$20*2*P21*2%</f>
        <v>20092.600000000002</v>
      </c>
      <c r="Q26" s="55">
        <f>$B$20*2*Q21*2%</f>
        <v>21919.2</v>
      </c>
      <c r="R26" s="55">
        <f>$B$20*2*R21*2%</f>
        <v>23745.8</v>
      </c>
      <c r="S26" s="55">
        <f>$B$20*2*S21*2%</f>
        <v>25572.4</v>
      </c>
      <c r="T26" s="55">
        <f>$B$20*2*T21*2%</f>
        <v>27399</v>
      </c>
      <c r="U26" s="55">
        <f>$B$20*2*U21*2%</f>
        <v>29225.600000000002</v>
      </c>
      <c r="V26" s="55">
        <f>$B$20*2*V21*2%</f>
        <v>31052.2</v>
      </c>
      <c r="W26" s="55">
        <f>$B$20*2*W21*2%</f>
        <v>32878.8</v>
      </c>
      <c r="X26" s="55">
        <f>$B$20*2*X21*2%</f>
        <v>34705.4</v>
      </c>
      <c r="Y26" s="55">
        <f>$B$20*2*Y21*2%</f>
        <v>36532</v>
      </c>
      <c r="Z26" s="55">
        <f>$B$20*2*Z21*2%</f>
        <v>38358.6</v>
      </c>
      <c r="AA26" s="55">
        <f>$B$20*2*AA21*2%</f>
        <v>40185.200000000004</v>
      </c>
      <c r="AB26" s="55">
        <f>$B$20*2*AB21*2%</f>
        <v>42011.8</v>
      </c>
      <c r="AC26" s="55">
        <f>$B$20*2*AC21*2%</f>
        <v>43838.4</v>
      </c>
      <c r="AD26" s="55">
        <f>$B$20*2*AD21*2%</f>
        <v>45665</v>
      </c>
      <c r="AE26" s="55">
        <f>$B$20*2*AE21*2%</f>
        <v>47491.6</v>
      </c>
      <c r="AF26" s="55">
        <f>$B$20*2*AF21*2%</f>
        <v>49318.200000000004</v>
      </c>
      <c r="AG26" s="55">
        <f>$B$20*2*AG21*2%</f>
        <v>51144.8</v>
      </c>
      <c r="AH26" s="55">
        <f>$B$20*2*AH21*2%</f>
        <v>52971.4</v>
      </c>
      <c r="AI26" s="62">
        <f>$B$20*2*AI21*2%</f>
        <v>54798</v>
      </c>
    </row>
    <row r="27" spans="1:35" ht="27.75">
      <c r="A27" s="47"/>
      <c r="B27" s="53"/>
      <c r="C27" s="53"/>
      <c r="D27" s="49"/>
      <c r="E27" s="50" t="s">
        <v>64</v>
      </c>
      <c r="F27" s="60">
        <f>F26/$C$20</f>
        <v>0.02564188952060083</v>
      </c>
      <c r="G27" s="60">
        <f>G26/$C$20</f>
        <v>0.05128377904120166</v>
      </c>
      <c r="H27" s="60">
        <f>H26/$C$20</f>
        <v>0.07692566856180248</v>
      </c>
      <c r="I27" s="60">
        <f>I26/$C$20</f>
        <v>0.10256755808240332</v>
      </c>
      <c r="J27" s="60">
        <f>J26/$C$20</f>
        <v>0.12820944760300415</v>
      </c>
      <c r="K27" s="60">
        <f>K26/$C$20</f>
        <v>0.15385133712360496</v>
      </c>
      <c r="L27" s="60">
        <f>L26/$C$20</f>
        <v>0.1794932266442058</v>
      </c>
      <c r="M27" s="60">
        <f>M26/$C$20</f>
        <v>0.20513511616480665</v>
      </c>
      <c r="N27" s="60">
        <f>N26/$C$20</f>
        <v>0.2307770056854075</v>
      </c>
      <c r="O27" s="60">
        <f>O26/$C$20</f>
        <v>0.2564188952060083</v>
      </c>
      <c r="P27" s="60">
        <f>P26/$C$20</f>
        <v>0.2820607847266091</v>
      </c>
      <c r="Q27" s="60">
        <f>Q26/$C$20</f>
        <v>0.30770267424720993</v>
      </c>
      <c r="R27" s="60">
        <f>R26/$C$20</f>
        <v>0.33334456376781074</v>
      </c>
      <c r="S27" s="60">
        <f>S26/$C$20</f>
        <v>0.3589864532884116</v>
      </c>
      <c r="T27" s="60">
        <f>T26/$C$20</f>
        <v>0.3846283428090124</v>
      </c>
      <c r="U27" s="60">
        <f>U26/$C$20</f>
        <v>0.4102702323296133</v>
      </c>
      <c r="V27" s="60">
        <f>V26/$C$20</f>
        <v>0.4359121218502141</v>
      </c>
      <c r="W27" s="60">
        <f>W26/$C$20</f>
        <v>0.461554011370815</v>
      </c>
      <c r="X27" s="60">
        <f>X26/$C$20</f>
        <v>0.48719590089141573</v>
      </c>
      <c r="Y27" s="60">
        <f>Y26/$C$20</f>
        <v>0.5128377904120166</v>
      </c>
      <c r="Z27" s="60">
        <f>Z26/$C$20</f>
        <v>0.5384796799326174</v>
      </c>
      <c r="AA27" s="60">
        <f>AA26/$C$20</f>
        <v>0.5641215694532182</v>
      </c>
      <c r="AB27" s="60">
        <f>AB26/$C$20</f>
        <v>0.5897634589738191</v>
      </c>
      <c r="AC27" s="60">
        <f>AC26/$C$20</f>
        <v>0.6154053484944199</v>
      </c>
      <c r="AD27" s="60">
        <f>AD26/$C$20</f>
        <v>0.6410472380150207</v>
      </c>
      <c r="AE27" s="60">
        <f>AE26/$C$20</f>
        <v>0.6666891275356215</v>
      </c>
      <c r="AF27" s="60">
        <f>AF26/$C$20</f>
        <v>0.6923310170562225</v>
      </c>
      <c r="AG27" s="60">
        <f>AG26/$C$20</f>
        <v>0.7179729065768232</v>
      </c>
      <c r="AH27" s="60">
        <f>AH26/$C$20</f>
        <v>0.7436147960974241</v>
      </c>
      <c r="AI27" s="63">
        <f>AI26/$C$20</f>
        <v>0.7692566856180248</v>
      </c>
    </row>
    <row r="28" spans="1:35" ht="25.5">
      <c r="A28" s="47"/>
      <c r="B28" s="53"/>
      <c r="C28" s="53"/>
      <c r="D28" s="49" t="s">
        <v>66</v>
      </c>
      <c r="E28" s="50" t="s">
        <v>62</v>
      </c>
      <c r="F28" s="55">
        <f>$B$20*F22*18%/12</f>
        <v>24659.100000000002</v>
      </c>
      <c r="G28" s="55">
        <f>$B$20*G22*18%/12</f>
        <v>24659.100000000002</v>
      </c>
      <c r="H28" s="55">
        <f>$B$20*H22*18%/12</f>
        <v>24659.100000000002</v>
      </c>
      <c r="I28" s="55">
        <f>$B$20*I22*18%/12</f>
        <v>24659.100000000002</v>
      </c>
      <c r="J28" s="55">
        <f>$B$20*J22*18%/12</f>
        <v>24659.100000000002</v>
      </c>
      <c r="K28" s="55">
        <f>$B$20*K22*18%/12</f>
        <v>24659.100000000002</v>
      </c>
      <c r="L28" s="55">
        <f>$B$20*L22*18%/12</f>
        <v>24659.100000000002</v>
      </c>
      <c r="M28" s="55">
        <f>$B$20*M22*18%/12</f>
        <v>24659.100000000002</v>
      </c>
      <c r="N28" s="55">
        <f>$B$20*N22*18%/12</f>
        <v>24659.100000000002</v>
      </c>
      <c r="O28" s="55">
        <f>$B$20*O22*18%/12</f>
        <v>24659.100000000002</v>
      </c>
      <c r="P28" s="55">
        <f>$B$20*P22*18%/12</f>
        <v>24659.100000000002</v>
      </c>
      <c r="Q28" s="55">
        <f>$B$20*Q22*18%/12</f>
        <v>23974.125</v>
      </c>
      <c r="R28" s="55">
        <f>$B$20*R22*18%/12</f>
        <v>23289.149999999998</v>
      </c>
      <c r="S28" s="55">
        <f>$B$20*S22*18%/12</f>
        <v>22604.175</v>
      </c>
      <c r="T28" s="55">
        <f>$B$20*T22*18%/12</f>
        <v>21919.199999999997</v>
      </c>
      <c r="U28" s="55">
        <f>$B$20*U22*18%/12</f>
        <v>21234.225</v>
      </c>
      <c r="V28" s="55">
        <f>$B$20*V22*18%/12</f>
        <v>20549.25</v>
      </c>
      <c r="W28" s="55">
        <f>$B$20*W22*18%/12</f>
        <v>19864.274999999998</v>
      </c>
      <c r="X28" s="55">
        <f>$B$20*X22*18%/12</f>
        <v>19179.3</v>
      </c>
      <c r="Y28" s="55">
        <f>$B$20*Y22*18%/12</f>
        <v>18494.325</v>
      </c>
      <c r="Z28" s="55">
        <f>$B$20*Z22*18%/12</f>
        <v>17809.35</v>
      </c>
      <c r="AA28" s="55">
        <f>$B$20*AA22*18%/12</f>
        <v>16439.399999999998</v>
      </c>
      <c r="AB28" s="55">
        <f>$B$20*AB22*18%/12</f>
        <v>15069.449999999999</v>
      </c>
      <c r="AC28" s="55">
        <f>$B$20*AC22*18%/12</f>
        <v>13699.5</v>
      </c>
      <c r="AD28" s="55">
        <f>$B$20*AD22*18%/12</f>
        <v>12329.550000000001</v>
      </c>
      <c r="AE28" s="55">
        <f>$B$20*AE22*18%/12</f>
        <v>10959.599999999999</v>
      </c>
      <c r="AF28" s="55">
        <f>$B$20*AF22*18%/12</f>
        <v>8904.675</v>
      </c>
      <c r="AG28" s="55">
        <f>$B$20*AG22*18%/12</f>
        <v>6849.75</v>
      </c>
      <c r="AH28" s="55">
        <f>$B$20*AH22*18%/12</f>
        <v>4794.825</v>
      </c>
      <c r="AI28" s="62">
        <f>$B$20*AI22*18%/12</f>
        <v>2739.8999999999996</v>
      </c>
    </row>
    <row r="29" spans="1:35" ht="30.75" customHeight="1">
      <c r="A29" s="47"/>
      <c r="B29" s="53"/>
      <c r="C29" s="53"/>
      <c r="D29" s="49"/>
      <c r="E29" s="50" t="s">
        <v>64</v>
      </c>
      <c r="F29" s="60">
        <f>F28/$C$20</f>
        <v>0.34616550852811123</v>
      </c>
      <c r="G29" s="60">
        <f>G28/$C$20</f>
        <v>0.34616550852811123</v>
      </c>
      <c r="H29" s="60">
        <f>H28/$C$20</f>
        <v>0.34616550852811123</v>
      </c>
      <c r="I29" s="60">
        <f>I28/$C$20</f>
        <v>0.34616550852811123</v>
      </c>
      <c r="J29" s="60">
        <f>J28/$C$20</f>
        <v>0.34616550852811123</v>
      </c>
      <c r="K29" s="60">
        <f>K28/$C$20</f>
        <v>0.34616550852811123</v>
      </c>
      <c r="L29" s="60">
        <f>L28/$C$20</f>
        <v>0.34616550852811123</v>
      </c>
      <c r="M29" s="60">
        <f>M28/$C$20</f>
        <v>0.34616550852811123</v>
      </c>
      <c r="N29" s="60">
        <f>N28/$C$20</f>
        <v>0.34616550852811123</v>
      </c>
      <c r="O29" s="60">
        <f>O28/$C$20</f>
        <v>0.34616550852811123</v>
      </c>
      <c r="P29" s="60">
        <f>P28/$C$20</f>
        <v>0.34616550852811123</v>
      </c>
      <c r="Q29" s="60">
        <f>Q28/$C$20</f>
        <v>0.33654979995788586</v>
      </c>
      <c r="R29" s="60">
        <f>R28/$C$20</f>
        <v>0.32693409138766055</v>
      </c>
      <c r="S29" s="60">
        <f>S28/$C$20</f>
        <v>0.31731838281743524</v>
      </c>
      <c r="T29" s="60">
        <f>T28/$C$20</f>
        <v>0.3077026742472099</v>
      </c>
      <c r="U29" s="60">
        <f>U28/$C$20</f>
        <v>0.2980869656769846</v>
      </c>
      <c r="V29" s="60">
        <f>V28/$C$20</f>
        <v>0.2884712571067593</v>
      </c>
      <c r="W29" s="60">
        <f>W28/$C$20</f>
        <v>0.278855548536534</v>
      </c>
      <c r="X29" s="60">
        <f>X28/$C$20</f>
        <v>0.2692398399663087</v>
      </c>
      <c r="Y29" s="60">
        <f>Y28/$C$20</f>
        <v>0.25962413139608337</v>
      </c>
      <c r="Z29" s="60">
        <f>Z28/$C$20</f>
        <v>0.25000842282585806</v>
      </c>
      <c r="AA29" s="60">
        <f>AA28/$C$20</f>
        <v>0.23077700568540743</v>
      </c>
      <c r="AB29" s="60">
        <f>AB28/$C$20</f>
        <v>0.2115455885449568</v>
      </c>
      <c r="AC29" s="60">
        <f>AC28/$C$20</f>
        <v>0.1923141714045062</v>
      </c>
      <c r="AD29" s="60">
        <f>AD28/$C$20</f>
        <v>0.17308275426405562</v>
      </c>
      <c r="AE29" s="60">
        <f>AE28/$C$20</f>
        <v>0.15385133712360494</v>
      </c>
      <c r="AF29" s="60">
        <f>AF28/$C$20</f>
        <v>0.12500421141292903</v>
      </c>
      <c r="AG29" s="60">
        <f>AG28/$C$20</f>
        <v>0.0961570857022531</v>
      </c>
      <c r="AH29" s="60">
        <f>AH28/$C$20</f>
        <v>0.06730995999157717</v>
      </c>
      <c r="AI29" s="61">
        <f>AI28/$C$20</f>
        <v>0.038462834280901234</v>
      </c>
    </row>
    <row r="30" spans="1:35" ht="27">
      <c r="A30" s="47"/>
      <c r="B30" s="53"/>
      <c r="C30" s="53"/>
      <c r="D30" s="49" t="s">
        <v>67</v>
      </c>
      <c r="E30" s="50" t="s">
        <v>62</v>
      </c>
      <c r="F30" s="64">
        <f>F23+F24+F26+F28</f>
        <v>68514.2</v>
      </c>
      <c r="G30" s="64">
        <f>G23+G24+G26+G28</f>
        <v>69884.15</v>
      </c>
      <c r="H30" s="64">
        <f>H23+H24+H26+H28</f>
        <v>71254.1</v>
      </c>
      <c r="I30" s="64">
        <f>I23+I24+I26+I28</f>
        <v>72624.05</v>
      </c>
      <c r="J30" s="64">
        <f>J23+J24+J26+J28</f>
        <v>73994</v>
      </c>
      <c r="K30" s="64">
        <f>K23+K24+K26+K28</f>
        <v>75363.95</v>
      </c>
      <c r="L30" s="64">
        <f>L23+L24+L26+L28</f>
        <v>76733.90000000001</v>
      </c>
      <c r="M30" s="64">
        <f>M23+M24+M26+M28</f>
        <v>78103.85</v>
      </c>
      <c r="N30" s="64">
        <f>N23+N24+N26+N28</f>
        <v>79473.8</v>
      </c>
      <c r="O30" s="64">
        <f>O23+O24+O26+O28</f>
        <v>80843.75</v>
      </c>
      <c r="P30" s="64">
        <f>P23+P24+P26+P28</f>
        <v>82213.70000000001</v>
      </c>
      <c r="Q30" s="64">
        <f>Q23+Q24+Q26+Q28</f>
        <v>82898.675</v>
      </c>
      <c r="R30" s="64">
        <f>R23+R24+R26+R28</f>
        <v>83583.65</v>
      </c>
      <c r="S30" s="64">
        <f>S23+S24+S26+S28</f>
        <v>84268.625</v>
      </c>
      <c r="T30" s="64">
        <f>T23+T24+T26+T28</f>
        <v>84953.6</v>
      </c>
      <c r="U30" s="64">
        <f>U23+U24+U26+U28</f>
        <v>85638.57500000001</v>
      </c>
      <c r="V30" s="64">
        <f>V23+V24+V26+V28</f>
        <v>84953.6</v>
      </c>
      <c r="W30" s="64">
        <f>W23+W24+W26+W28</f>
        <v>84268.625</v>
      </c>
      <c r="X30" s="64">
        <f>X23+X24+X26+X28</f>
        <v>83583.65000000001</v>
      </c>
      <c r="Y30" s="64">
        <f>Y23+Y24+Y26+Y28</f>
        <v>82898.675</v>
      </c>
      <c r="Z30" s="64">
        <f>Z23+Z24+Z26+Z28</f>
        <v>82213.7</v>
      </c>
      <c r="AA30" s="64">
        <f>AA23+AA24+AA26+AA28</f>
        <v>80843.75</v>
      </c>
      <c r="AB30" s="64">
        <f>AB23+AB24+AB26+AB28</f>
        <v>79473.8</v>
      </c>
      <c r="AC30" s="64">
        <f>AC23+AC24+AC26+AC28</f>
        <v>78103.85</v>
      </c>
      <c r="AD30" s="64">
        <f>AD23+AD24+AD26+AD28</f>
        <v>76733.9</v>
      </c>
      <c r="AE30" s="64">
        <f>AE23+AE24+AE26+AE28</f>
        <v>75363.95</v>
      </c>
      <c r="AF30" s="64">
        <f>AF23+AF24+AF26+AF28</f>
        <v>73309.02500000001</v>
      </c>
      <c r="AG30" s="64">
        <f>AG23+AG24+AG26+AG28</f>
        <v>71254.1</v>
      </c>
      <c r="AH30" s="64">
        <f>AH23+AH24+AH26+AH28</f>
        <v>69199.175</v>
      </c>
      <c r="AI30" s="65">
        <f>AI23+AI24+AI26+AI28</f>
        <v>67144.25</v>
      </c>
    </row>
    <row r="31" spans="1:35" ht="40.5" customHeight="1">
      <c r="A31" s="47"/>
      <c r="B31" s="53"/>
      <c r="C31" s="53"/>
      <c r="D31" s="49"/>
      <c r="E31" s="66" t="s">
        <v>64</v>
      </c>
      <c r="F31" s="67">
        <f>F30/$C$20</f>
        <v>0.9618052923422474</v>
      </c>
      <c r="G31" s="67">
        <f>G30/$C$20</f>
        <v>0.981036709482698</v>
      </c>
      <c r="H31" s="67">
        <f>H30/$C$20</f>
        <v>1.0002681266231488</v>
      </c>
      <c r="I31" s="67">
        <f>I30/$C$20</f>
        <v>1.0194995437635994</v>
      </c>
      <c r="J31" s="67">
        <f>J30/$C$20</f>
        <v>1.03873096090405</v>
      </c>
      <c r="K31" s="67">
        <f>K30/$C$20</f>
        <v>1.0579623780445007</v>
      </c>
      <c r="L31" s="67">
        <f>L30/$C$20</f>
        <v>1.0771937951849513</v>
      </c>
      <c r="M31" s="67">
        <f>M30/$C$20</f>
        <v>1.096425212325402</v>
      </c>
      <c r="N31" s="67">
        <f>N30/$C$20</f>
        <v>1.1156566294658525</v>
      </c>
      <c r="O31" s="67">
        <f>O30/$C$20</f>
        <v>1.1348880466063032</v>
      </c>
      <c r="P31" s="67">
        <f>P30/$C$20</f>
        <v>1.1541194637467538</v>
      </c>
      <c r="Q31" s="67">
        <f>Q30/$C$20</f>
        <v>1.163735172316979</v>
      </c>
      <c r="R31" s="67">
        <f>R30/$C$20</f>
        <v>1.1733508808872042</v>
      </c>
      <c r="S31" s="67">
        <f>S30/$C$20</f>
        <v>1.1829665894574297</v>
      </c>
      <c r="T31" s="67">
        <f>T30/$C$20</f>
        <v>1.192582298027655</v>
      </c>
      <c r="U31" s="67">
        <f>U30/$C$20</f>
        <v>1.2021980065978803</v>
      </c>
      <c r="V31" s="67">
        <f>V30/$C$20</f>
        <v>1.192582298027655</v>
      </c>
      <c r="W31" s="67">
        <f>W30/$C$20</f>
        <v>1.1829665894574297</v>
      </c>
      <c r="X31" s="67">
        <f>X30/$C$20</f>
        <v>1.1733508808872044</v>
      </c>
      <c r="Y31" s="67">
        <f>Y30/$C$20</f>
        <v>1.163735172316979</v>
      </c>
      <c r="Z31" s="67">
        <f>Z30/$C$20</f>
        <v>1.1541194637467536</v>
      </c>
      <c r="AA31" s="67">
        <f>AA30/$C$20</f>
        <v>1.1348880466063032</v>
      </c>
      <c r="AB31" s="67">
        <f>AB30/$C$20</f>
        <v>1.1156566294658525</v>
      </c>
      <c r="AC31" s="67">
        <f>AC30/$C$20</f>
        <v>1.096425212325402</v>
      </c>
      <c r="AD31" s="67">
        <f>AD30/$C$20</f>
        <v>1.077193795184951</v>
      </c>
      <c r="AE31" s="67">
        <f>AE30/$C$20</f>
        <v>1.0579623780445007</v>
      </c>
      <c r="AF31" s="67">
        <f>AF30/$C$20</f>
        <v>1.0291152523338247</v>
      </c>
      <c r="AG31" s="67">
        <f>AG30/$C$20</f>
        <v>1.0002681266231488</v>
      </c>
      <c r="AH31" s="67">
        <f>AH30/$C$20</f>
        <v>0.9714210009124729</v>
      </c>
      <c r="AI31" s="68">
        <f>AI30/$C$20</f>
        <v>0.9425738752017969</v>
      </c>
    </row>
    <row r="32" spans="1:35" ht="27.75" thickBot="1">
      <c r="A32" s="69" t="s">
        <v>68</v>
      </c>
      <c r="B32" s="70"/>
      <c r="C32" s="70"/>
      <c r="D32" s="70"/>
      <c r="E32" s="70"/>
      <c r="F32" s="71">
        <f>F25+F27</f>
        <v>0.6156397838141363</v>
      </c>
      <c r="G32" s="71">
        <f>G25+G27</f>
        <v>0.6348712009545869</v>
      </c>
      <c r="H32" s="71">
        <f>H25+H27</f>
        <v>0.6541026180950376</v>
      </c>
      <c r="I32" s="71">
        <f>I25+I27</f>
        <v>0.6733340352354883</v>
      </c>
      <c r="J32" s="71">
        <f>J25+J27</f>
        <v>0.6925654523759388</v>
      </c>
      <c r="K32" s="71">
        <f>K25+K27</f>
        <v>0.7117968695163894</v>
      </c>
      <c r="L32" s="71">
        <f>L25+L27</f>
        <v>0.73102828665684</v>
      </c>
      <c r="M32" s="71">
        <f>M25+M27</f>
        <v>0.7502597037972906</v>
      </c>
      <c r="N32" s="71">
        <f>N25+N27</f>
        <v>0.7694911209377413</v>
      </c>
      <c r="O32" s="71">
        <f>O25+O27</f>
        <v>0.7887225380781919</v>
      </c>
      <c r="P32" s="71">
        <f>P25+P27</f>
        <v>0.8079539552186425</v>
      </c>
      <c r="Q32" s="71">
        <f>Q25+Q27</f>
        <v>0.8271853723590932</v>
      </c>
      <c r="R32" s="71">
        <f>R25+R27</f>
        <v>0.8464167894995438</v>
      </c>
      <c r="S32" s="71">
        <f>S25+S27</f>
        <v>0.8656482066399944</v>
      </c>
      <c r="T32" s="71">
        <f>T25+T27</f>
        <v>0.884879623780445</v>
      </c>
      <c r="U32" s="71">
        <f>U25+U27</f>
        <v>0.9041110409208957</v>
      </c>
      <c r="V32" s="71">
        <f>V25+V27</f>
        <v>0.9041110409208957</v>
      </c>
      <c r="W32" s="71">
        <f>W25+W27</f>
        <v>0.9041110409208957</v>
      </c>
      <c r="X32" s="71">
        <f>X25+X27</f>
        <v>0.9041110409208957</v>
      </c>
      <c r="Y32" s="71">
        <f>Y25+Y27</f>
        <v>0.9041110409208957</v>
      </c>
      <c r="Z32" s="71">
        <f>Z25+Z27</f>
        <v>0.9041110409208957</v>
      </c>
      <c r="AA32" s="71">
        <f>AA25+AA27</f>
        <v>0.9041110409208957</v>
      </c>
      <c r="AB32" s="71">
        <f>AB25+AB27</f>
        <v>0.9041110409208957</v>
      </c>
      <c r="AC32" s="71">
        <f>AC25+AC27</f>
        <v>0.9041110409208957</v>
      </c>
      <c r="AD32" s="71">
        <f>AD25+AD27</f>
        <v>0.9041110409208957</v>
      </c>
      <c r="AE32" s="71">
        <f>AE25+AE27</f>
        <v>0.9041110409208956</v>
      </c>
      <c r="AF32" s="71">
        <f>AF25+AF27</f>
        <v>0.9041110409208957</v>
      </c>
      <c r="AG32" s="71">
        <f>AG25+AG27</f>
        <v>0.9041110409208957</v>
      </c>
      <c r="AH32" s="71">
        <f>AH25+AH27</f>
        <v>0.9041110409208957</v>
      </c>
      <c r="AI32" s="72">
        <f>AI25+AI27</f>
        <v>0.9041110409208957</v>
      </c>
    </row>
    <row r="33" spans="1:35" ht="16.5">
      <c r="A33" s="25"/>
      <c r="B33" s="26"/>
      <c r="C33" s="26"/>
      <c r="D33" s="26"/>
      <c r="E33" s="26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</row>
    <row r="34" ht="16.5">
      <c r="A34" t="s">
        <v>69</v>
      </c>
    </row>
    <row r="35" ht="16.5">
      <c r="A35"/>
    </row>
  </sheetData>
  <mergeCells count="10">
    <mergeCell ref="A32:E32"/>
    <mergeCell ref="D19:E19"/>
    <mergeCell ref="D23:D25"/>
    <mergeCell ref="A19:A31"/>
    <mergeCell ref="B20:B31"/>
    <mergeCell ref="C20:C31"/>
    <mergeCell ref="D26:D27"/>
    <mergeCell ref="D28:D29"/>
    <mergeCell ref="D30:D31"/>
    <mergeCell ref="D20:D22"/>
  </mergeCells>
  <printOptions horizontalCentered="1"/>
  <pageMargins left="0.1968503937007874" right="0" top="0.984251968503937" bottom="0.3937007874015748" header="0.1968503937007874" footer="0"/>
  <pageSetup horizontalDpi="600" verticalDpi="600" orientation="landscape" paperSize="11" r:id="rId1"/>
  <headerFooter alignWithMargins="0">
    <oddHeader>&amp;L教育部製&amp;R單位：新臺幣元；％</oddHeader>
    <oddFooter>&amp;R製表日期&amp;"Times New Roman,標準"&amp;D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user</cp:lastModifiedBy>
  <cp:lastPrinted>2006-03-27T05:00:50Z</cp:lastPrinted>
  <dcterms:created xsi:type="dcterms:W3CDTF">2005-10-11T03:32:08Z</dcterms:created>
  <dcterms:modified xsi:type="dcterms:W3CDTF">2006-03-27T05:24:59Z</dcterms:modified>
  <cp:category/>
  <cp:version/>
  <cp:contentType/>
  <cp:contentStatus/>
</cp:coreProperties>
</file>